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vbaProject.bin" ContentType="application/vnd.ms-office.vbaProject"/>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codeName="{3D1A710C-6663-3D7B-7F91-EC182F24A4BC}"/>
  <workbookPr codeName="ThisWorkbook"/>
  <mc:AlternateContent xmlns:mc="http://schemas.openxmlformats.org/markup-compatibility/2006">
    <mc:Choice Requires="x15">
      <x15ac:absPath xmlns:x15ac="http://schemas.microsoft.com/office/spreadsheetml/2010/11/ac" url="T:\SCM\TENDERS\2022-23 Financial Year\DPME 11-2022-23 Framework Bill\"/>
    </mc:Choice>
  </mc:AlternateContent>
  <xr:revisionPtr revIDLastSave="0" documentId="8_{A8C4276F-8630-4878-BDE2-EB22097F2AF4}" xr6:coauthVersionLast="36" xr6:coauthVersionMax="36" xr10:uidLastSave="{00000000-0000-0000-0000-000000000000}"/>
  <bookViews>
    <workbookView xWindow="0" yWindow="0" windowWidth="28800" windowHeight="12360" xr2:uid="{00000000-000D-0000-FFFF-FFFF00000000}"/>
  </bookViews>
  <sheets>
    <sheet name="Bid Summary" sheetId="5" r:id="rId1"/>
    <sheet name="Team" sheetId="3" r:id="rId2"/>
    <sheet name="Experience" sheetId="1" r:id="rId3"/>
    <sheet name="Deliverables" sheetId="2" r:id="rId4"/>
    <sheet name="Costing" sheetId="4" r:id="rId5"/>
  </sheets>
  <definedNames>
    <definedName name="_xlnm.Print_Area" localSheetId="0">'Bid Summary'!$A$1:$L$46</definedName>
    <definedName name="_xlnm.Print_Area" localSheetId="4">Costing!$A$1:$C$37</definedName>
    <definedName name="_xlnm.Print_Area" localSheetId="3">Deliverables!$A$1:$W$31</definedName>
    <definedName name="_xlnm.Print_Area" localSheetId="2">Experience!$A$1:$F$54</definedName>
    <definedName name="_xlnm.Print_Area" localSheetId="1">Team!$A$1:$J$27</definedName>
    <definedName name="_xlnm.Print_Titles" localSheetId="4">Costing!$1:$4</definedName>
    <definedName name="_xlnm.Print_Titles" localSheetId="3">Deliverables!$1:$3</definedName>
    <definedName name="_xlnm.Print_Titles" localSheetId="2">Experience!$1:$3</definedName>
    <definedName name="_xlnm.Print_Titles" localSheetId="1">Team!$1:$3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3" l="1"/>
  <c r="M5" i="3"/>
  <c r="M4" i="3"/>
  <c r="Q10" i="3"/>
  <c r="Q9" i="3"/>
  <c r="Q3" i="3"/>
  <c r="T4" i="3"/>
  <c r="D4" i="2" l="1"/>
  <c r="C14" i="4"/>
  <c r="T18" i="3"/>
  <c r="T17" i="3"/>
  <c r="T16" i="3"/>
  <c r="T15" i="3"/>
  <c r="T14" i="3"/>
  <c r="T13" i="3"/>
  <c r="T12" i="3"/>
  <c r="T11" i="3"/>
  <c r="T10" i="3"/>
  <c r="T9" i="3"/>
  <c r="T8" i="3"/>
  <c r="T7" i="3"/>
  <c r="E27" i="2" l="1"/>
  <c r="E26" i="2"/>
  <c r="AS2" i="2"/>
  <c r="AS4" i="2" s="1"/>
  <c r="AR2" i="2"/>
  <c r="AQ2" i="2"/>
  <c r="AP2" i="2"/>
  <c r="AP4" i="2" s="1"/>
  <c r="AO2" i="2"/>
  <c r="AO4" i="2" s="1"/>
  <c r="AN2" i="2"/>
  <c r="AM2" i="2"/>
  <c r="AL2" i="2"/>
  <c r="AL4" i="2" s="1"/>
  <c r="AK2" i="2"/>
  <c r="AK4" i="2" s="1"/>
  <c r="AJ2" i="2"/>
  <c r="AI2" i="2"/>
  <c r="AH2" i="2"/>
  <c r="AH4" i="2" s="1"/>
  <c r="AG2" i="2"/>
  <c r="AG4" i="2" s="1"/>
  <c r="AF2" i="2"/>
  <c r="AE2" i="2"/>
  <c r="AD2" i="2"/>
  <c r="AK15" i="2" l="1"/>
  <c r="AK19" i="2"/>
  <c r="AK7" i="2"/>
  <c r="AK23" i="2"/>
  <c r="AK11" i="2"/>
  <c r="AG8" i="2"/>
  <c r="AG12" i="2"/>
  <c r="AG16" i="2"/>
  <c r="AG20" i="2"/>
  <c r="AK5" i="2"/>
  <c r="AK9" i="2"/>
  <c r="AK13" i="2"/>
  <c r="AK17" i="2"/>
  <c r="AK21" i="2"/>
  <c r="AG6" i="2"/>
  <c r="AG10" i="2"/>
  <c r="AG14" i="2"/>
  <c r="AG18" i="2"/>
  <c r="AG22" i="2"/>
  <c r="AK6" i="2"/>
  <c r="AK8" i="2"/>
  <c r="AK10" i="2"/>
  <c r="AK12" i="2"/>
  <c r="AK14" i="2"/>
  <c r="AK16" i="2"/>
  <c r="AK18" i="2"/>
  <c r="AK20" i="2"/>
  <c r="AK22" i="2"/>
  <c r="AG5" i="2"/>
  <c r="AG7" i="2"/>
  <c r="AG9" i="2"/>
  <c r="AG11" i="2"/>
  <c r="AG13" i="2"/>
  <c r="AG15" i="2"/>
  <c r="AG17" i="2"/>
  <c r="AG19" i="2"/>
  <c r="AG21" i="2"/>
  <c r="AG23" i="2"/>
  <c r="AE23" i="2"/>
  <c r="AE22" i="2"/>
  <c r="AE21" i="2"/>
  <c r="AE20" i="2"/>
  <c r="AE19" i="2"/>
  <c r="AE18" i="2"/>
  <c r="AE17" i="2"/>
  <c r="AE16" i="2"/>
  <c r="AE15" i="2"/>
  <c r="AE14" i="2"/>
  <c r="AE13" i="2"/>
  <c r="AE12" i="2"/>
  <c r="AE11" i="2"/>
  <c r="AE10" i="2"/>
  <c r="AE9" i="2"/>
  <c r="AE8" i="2"/>
  <c r="AE7" i="2"/>
  <c r="AE6" i="2"/>
  <c r="AE5" i="2"/>
  <c r="AE4" i="2"/>
  <c r="AM23" i="2"/>
  <c r="AM22" i="2"/>
  <c r="AM21" i="2"/>
  <c r="AM20" i="2"/>
  <c r="AM19" i="2"/>
  <c r="AM18" i="2"/>
  <c r="AM17" i="2"/>
  <c r="AM16" i="2"/>
  <c r="AM15" i="2"/>
  <c r="AM14" i="2"/>
  <c r="AM13" i="2"/>
  <c r="AM12" i="2"/>
  <c r="AM11" i="2"/>
  <c r="AM10" i="2"/>
  <c r="AM9" i="2"/>
  <c r="AM8" i="2"/>
  <c r="AM7" i="2"/>
  <c r="AM6" i="2"/>
  <c r="AM5" i="2"/>
  <c r="AM4" i="2"/>
  <c r="AF23" i="2"/>
  <c r="AF22" i="2"/>
  <c r="AF21" i="2"/>
  <c r="AF20" i="2"/>
  <c r="AF19" i="2"/>
  <c r="AF18" i="2"/>
  <c r="AF17" i="2"/>
  <c r="AF16" i="2"/>
  <c r="AF15" i="2"/>
  <c r="AF14" i="2"/>
  <c r="AF13" i="2"/>
  <c r="AF12" i="2"/>
  <c r="AF11" i="2"/>
  <c r="AF10" i="2"/>
  <c r="AF9" i="2"/>
  <c r="AF8" i="2"/>
  <c r="AF7" i="2"/>
  <c r="AF6" i="2"/>
  <c r="AF5" i="2"/>
  <c r="AF4" i="2"/>
  <c r="AR23" i="2"/>
  <c r="AR22" i="2"/>
  <c r="AR21" i="2"/>
  <c r="AR20" i="2"/>
  <c r="AR19" i="2"/>
  <c r="AR18" i="2"/>
  <c r="AR17" i="2"/>
  <c r="AR16" i="2"/>
  <c r="AR15" i="2"/>
  <c r="AR14" i="2"/>
  <c r="AR13" i="2"/>
  <c r="AR12" i="2"/>
  <c r="AR11" i="2"/>
  <c r="AR10" i="2"/>
  <c r="AR9" i="2"/>
  <c r="AR8" i="2"/>
  <c r="AR7" i="2"/>
  <c r="AR6" i="2"/>
  <c r="AR5" i="2"/>
  <c r="AR4" i="2"/>
  <c r="AO5" i="2"/>
  <c r="AO6" i="2"/>
  <c r="AO7" i="2"/>
  <c r="AO8" i="2"/>
  <c r="AO9" i="2"/>
  <c r="AO10" i="2"/>
  <c r="AO11" i="2"/>
  <c r="AO12" i="2"/>
  <c r="AO13" i="2"/>
  <c r="AO14" i="2"/>
  <c r="AO15" i="2"/>
  <c r="AO16" i="2"/>
  <c r="AO17" i="2"/>
  <c r="AO18" i="2"/>
  <c r="AO19" i="2"/>
  <c r="AO20" i="2"/>
  <c r="AO21" i="2"/>
  <c r="AO22" i="2"/>
  <c r="AO23" i="2"/>
  <c r="AI23" i="2"/>
  <c r="AI22" i="2"/>
  <c r="AI21" i="2"/>
  <c r="AI20" i="2"/>
  <c r="AI19" i="2"/>
  <c r="AI18" i="2"/>
  <c r="AI17" i="2"/>
  <c r="AI16" i="2"/>
  <c r="AI15" i="2"/>
  <c r="AI14" i="2"/>
  <c r="AI13" i="2"/>
  <c r="AI12" i="2"/>
  <c r="AI11" i="2"/>
  <c r="AI10" i="2"/>
  <c r="AI9" i="2"/>
  <c r="AI8" i="2"/>
  <c r="AI7" i="2"/>
  <c r="AI6" i="2"/>
  <c r="AI5" i="2"/>
  <c r="AI4" i="2"/>
  <c r="AQ23" i="2"/>
  <c r="AQ22" i="2"/>
  <c r="AQ21" i="2"/>
  <c r="AQ20" i="2"/>
  <c r="AQ19" i="2"/>
  <c r="AQ18" i="2"/>
  <c r="AQ17" i="2"/>
  <c r="AQ16" i="2"/>
  <c r="AQ15" i="2"/>
  <c r="AQ14" i="2"/>
  <c r="AQ13" i="2"/>
  <c r="AQ12" i="2"/>
  <c r="AQ11" i="2"/>
  <c r="AQ10" i="2"/>
  <c r="AQ9" i="2"/>
  <c r="AQ8" i="2"/>
  <c r="AQ7" i="2"/>
  <c r="AQ6" i="2"/>
  <c r="AQ5" i="2"/>
  <c r="AQ4" i="2"/>
  <c r="AJ23" i="2"/>
  <c r="AJ22" i="2"/>
  <c r="AJ21" i="2"/>
  <c r="AJ20" i="2"/>
  <c r="AJ19" i="2"/>
  <c r="AJ18" i="2"/>
  <c r="AJ17" i="2"/>
  <c r="AJ16" i="2"/>
  <c r="AJ15" i="2"/>
  <c r="AJ14" i="2"/>
  <c r="AJ13" i="2"/>
  <c r="AJ12" i="2"/>
  <c r="AJ11" i="2"/>
  <c r="AJ10" i="2"/>
  <c r="AJ9" i="2"/>
  <c r="AJ8" i="2"/>
  <c r="AJ7" i="2"/>
  <c r="AJ6" i="2"/>
  <c r="AJ5" i="2"/>
  <c r="AJ4" i="2"/>
  <c r="AN23" i="2"/>
  <c r="AN22" i="2"/>
  <c r="AN21" i="2"/>
  <c r="AN20" i="2"/>
  <c r="AN19" i="2"/>
  <c r="AN18" i="2"/>
  <c r="AN17" i="2"/>
  <c r="AN16" i="2"/>
  <c r="AN15" i="2"/>
  <c r="AN14" i="2"/>
  <c r="AN13" i="2"/>
  <c r="AN12" i="2"/>
  <c r="AN11" i="2"/>
  <c r="AN10" i="2"/>
  <c r="AN9" i="2"/>
  <c r="AN8" i="2"/>
  <c r="AN7" i="2"/>
  <c r="AN6" i="2"/>
  <c r="AN5" i="2"/>
  <c r="AN4" i="2"/>
  <c r="AD23" i="2"/>
  <c r="AD22" i="2"/>
  <c r="AD21" i="2"/>
  <c r="AD20" i="2"/>
  <c r="AD19" i="2"/>
  <c r="AD18" i="2"/>
  <c r="AD17" i="2"/>
  <c r="AD16" i="2"/>
  <c r="AD15" i="2"/>
  <c r="AD14" i="2"/>
  <c r="AD13" i="2"/>
  <c r="AD12" i="2"/>
  <c r="AD11" i="2"/>
  <c r="AD10" i="2"/>
  <c r="AD9" i="2"/>
  <c r="AD8" i="2"/>
  <c r="AD7" i="2"/>
  <c r="AD6" i="2"/>
  <c r="AD5" i="2"/>
  <c r="AH23" i="2"/>
  <c r="AH22" i="2"/>
  <c r="AH21" i="2"/>
  <c r="AH20" i="2"/>
  <c r="AH19" i="2"/>
  <c r="AH18" i="2"/>
  <c r="AH17" i="2"/>
  <c r="AH16" i="2"/>
  <c r="AH15" i="2"/>
  <c r="AH14" i="2"/>
  <c r="AH13" i="2"/>
  <c r="AH12" i="2"/>
  <c r="AH11" i="2"/>
  <c r="AH10" i="2"/>
  <c r="AH9" i="2"/>
  <c r="AH8" i="2"/>
  <c r="AH7" i="2"/>
  <c r="AH6" i="2"/>
  <c r="AH5" i="2"/>
  <c r="AL23" i="2"/>
  <c r="AL22" i="2"/>
  <c r="AL21" i="2"/>
  <c r="AL20" i="2"/>
  <c r="AL19" i="2"/>
  <c r="AL18" i="2"/>
  <c r="AL17" i="2"/>
  <c r="AL16" i="2"/>
  <c r="AL15" i="2"/>
  <c r="AL14" i="2"/>
  <c r="AL13" i="2"/>
  <c r="AL12" i="2"/>
  <c r="AL11" i="2"/>
  <c r="AL10" i="2"/>
  <c r="AL9" i="2"/>
  <c r="AL8" i="2"/>
  <c r="AL7" i="2"/>
  <c r="AL6" i="2"/>
  <c r="AL5" i="2"/>
  <c r="AP23" i="2"/>
  <c r="AP22" i="2"/>
  <c r="AP21" i="2"/>
  <c r="AP20" i="2"/>
  <c r="AP19" i="2"/>
  <c r="AP18" i="2"/>
  <c r="AP17" i="2"/>
  <c r="AP16" i="2"/>
  <c r="AP15" i="2"/>
  <c r="AP14" i="2"/>
  <c r="AP13" i="2"/>
  <c r="AP12" i="2"/>
  <c r="AP11" i="2"/>
  <c r="AP10" i="2"/>
  <c r="AP9" i="2"/>
  <c r="AP8" i="2"/>
  <c r="AP7" i="2"/>
  <c r="AP6" i="2"/>
  <c r="AP5" i="2"/>
  <c r="AD4" i="2"/>
  <c r="G4" i="2" s="1"/>
  <c r="AS5" i="2"/>
  <c r="AS6" i="2"/>
  <c r="AS7" i="2"/>
  <c r="AS8" i="2"/>
  <c r="AS9" i="2"/>
  <c r="AS10" i="2"/>
  <c r="AS11" i="2"/>
  <c r="AS12" i="2"/>
  <c r="AS13" i="2"/>
  <c r="AS14" i="2"/>
  <c r="AS15" i="2"/>
  <c r="AS16" i="2"/>
  <c r="AS17" i="2"/>
  <c r="AS18" i="2"/>
  <c r="AS19" i="2"/>
  <c r="AS20" i="2"/>
  <c r="AS21" i="2"/>
  <c r="AS22" i="2"/>
  <c r="AS23" i="2"/>
  <c r="G10" i="2" l="1"/>
  <c r="G14" i="2"/>
  <c r="G18" i="2"/>
  <c r="G22" i="2"/>
  <c r="AU4" i="2"/>
  <c r="AU7" i="2"/>
  <c r="G7" i="2"/>
  <c r="AU11" i="2"/>
  <c r="G11" i="2"/>
  <c r="AU15" i="2"/>
  <c r="G15" i="2"/>
  <c r="AU19" i="2"/>
  <c r="G19" i="2"/>
  <c r="AU23" i="2"/>
  <c r="G23" i="2"/>
  <c r="G8" i="2"/>
  <c r="G12" i="2"/>
  <c r="G16" i="2"/>
  <c r="G20" i="2"/>
  <c r="G9" i="2"/>
  <c r="G13" i="2"/>
  <c r="G17" i="2"/>
  <c r="G21" i="2"/>
  <c r="G6" i="2"/>
  <c r="G5" i="2"/>
  <c r="AU8" i="2"/>
  <c r="AU12" i="2"/>
  <c r="AU16" i="2"/>
  <c r="AU20" i="2"/>
  <c r="AU5" i="2"/>
  <c r="AU9" i="2"/>
  <c r="AU13" i="2"/>
  <c r="AU17" i="2"/>
  <c r="AU21" i="2"/>
  <c r="AU6" i="2"/>
  <c r="AU10" i="2"/>
  <c r="AU14" i="2"/>
  <c r="AU18" i="2"/>
  <c r="AU22" i="2"/>
  <c r="A2" i="4"/>
  <c r="A2" i="2"/>
  <c r="A2" i="1"/>
  <c r="A2" i="3"/>
  <c r="A3" i="4"/>
  <c r="E2" i="2"/>
  <c r="D2" i="1"/>
  <c r="E2" i="3"/>
  <c r="E28" i="2" l="1"/>
  <c r="F5" i="2"/>
  <c r="C5" i="2"/>
  <c r="J5" i="1" l="1"/>
  <c r="K5" i="1" s="1"/>
  <c r="J4" i="3" s="1"/>
  <c r="J6" i="1"/>
  <c r="K6" i="1" s="1"/>
  <c r="J5" i="3" s="1"/>
  <c r="J7" i="1"/>
  <c r="K7" i="1" s="1"/>
  <c r="J6" i="3" s="1"/>
  <c r="J8" i="1"/>
  <c r="K8" i="1" s="1"/>
  <c r="J7" i="3" s="1"/>
  <c r="J9" i="1"/>
  <c r="K9" i="1" s="1"/>
  <c r="J8" i="3" s="1"/>
  <c r="J10" i="1"/>
  <c r="K10" i="1" s="1"/>
  <c r="J9" i="3" s="1"/>
  <c r="J11" i="1"/>
  <c r="K11" i="1" s="1"/>
  <c r="J10" i="3" s="1"/>
  <c r="J12" i="1"/>
  <c r="K12" i="1" s="1"/>
  <c r="J11" i="3" s="1"/>
  <c r="J13" i="1"/>
  <c r="K13" i="1" s="1"/>
  <c r="J12" i="3" s="1"/>
  <c r="J14" i="1"/>
  <c r="K14" i="1" s="1"/>
  <c r="J13" i="3" s="1"/>
  <c r="J15" i="1"/>
  <c r="K15" i="1" s="1"/>
  <c r="J14" i="3" s="1"/>
  <c r="J16" i="1"/>
  <c r="K16" i="1" s="1"/>
  <c r="J15" i="3" s="1"/>
  <c r="J17" i="1"/>
  <c r="K17" i="1" s="1"/>
  <c r="J16" i="3" s="1"/>
  <c r="J18" i="1"/>
  <c r="K18" i="1" s="1"/>
  <c r="J17" i="3" s="1"/>
  <c r="J19" i="1"/>
  <c r="K19" i="1" s="1"/>
  <c r="J18" i="3" s="1"/>
  <c r="J20" i="1"/>
  <c r="K20" i="1" s="1"/>
  <c r="J19" i="3" s="1"/>
  <c r="AB19" i="2"/>
  <c r="I19" i="3" s="1"/>
  <c r="M19" i="3"/>
  <c r="M18" i="3"/>
  <c r="M17" i="3"/>
  <c r="M16" i="3"/>
  <c r="M14" i="3"/>
  <c r="M13" i="3"/>
  <c r="M12" i="3"/>
  <c r="M11" i="3"/>
  <c r="M10" i="3"/>
  <c r="M1" i="3"/>
  <c r="I17" i="5"/>
  <c r="Z4" i="2"/>
  <c r="AA4" i="2"/>
  <c r="Z5" i="2"/>
  <c r="AA5" i="2"/>
  <c r="Z6" i="2"/>
  <c r="AA6" i="2"/>
  <c r="Z7" i="2"/>
  <c r="AA7" i="2"/>
  <c r="Z8" i="2"/>
  <c r="AA8" i="2"/>
  <c r="Z9" i="2"/>
  <c r="AA9" i="2"/>
  <c r="Z10" i="2"/>
  <c r="AA10" i="2"/>
  <c r="Z11" i="2"/>
  <c r="AA11" i="2"/>
  <c r="Z12" i="2"/>
  <c r="AA12" i="2"/>
  <c r="Z13" i="2"/>
  <c r="AA13" i="2"/>
  <c r="Z14" i="2"/>
  <c r="AA14" i="2"/>
  <c r="Z15" i="2"/>
  <c r="AA15" i="2"/>
  <c r="Z16" i="2"/>
  <c r="AA16" i="2"/>
  <c r="Z17" i="2"/>
  <c r="AA17" i="2"/>
  <c r="Z18" i="2"/>
  <c r="AA18" i="2"/>
  <c r="Z19" i="2"/>
  <c r="AA19" i="2"/>
  <c r="U24" i="2"/>
  <c r="AB17" i="2" s="1"/>
  <c r="I17" i="3" s="1"/>
  <c r="U17" i="3" s="1"/>
  <c r="F23" i="2"/>
  <c r="C23" i="2"/>
  <c r="F22" i="2"/>
  <c r="C22" i="2"/>
  <c r="F21" i="2"/>
  <c r="C21" i="2"/>
  <c r="F20" i="2"/>
  <c r="C20" i="2"/>
  <c r="F19" i="2"/>
  <c r="C19" i="2"/>
  <c r="F18" i="2"/>
  <c r="C18" i="2"/>
  <c r="F17" i="2"/>
  <c r="C17" i="2"/>
  <c r="F16" i="2"/>
  <c r="C16" i="2"/>
  <c r="F15" i="2"/>
  <c r="C15" i="2"/>
  <c r="F14" i="2"/>
  <c r="C14" i="2"/>
  <c r="F13" i="2"/>
  <c r="C13" i="2"/>
  <c r="F12" i="2"/>
  <c r="C12" i="2"/>
  <c r="F11" i="2"/>
  <c r="C11" i="2"/>
  <c r="F10" i="2"/>
  <c r="C10" i="2"/>
  <c r="F9" i="2"/>
  <c r="C9" i="2"/>
  <c r="F8" i="2"/>
  <c r="C8" i="2"/>
  <c r="F7" i="2"/>
  <c r="C7" i="2"/>
  <c r="F6" i="2"/>
  <c r="C6" i="2"/>
  <c r="J17" i="5"/>
  <c r="M9" i="3" l="1"/>
  <c r="M6" i="3"/>
  <c r="M7" i="3"/>
  <c r="M8" i="3"/>
  <c r="K17" i="5"/>
  <c r="K18" i="5" s="1"/>
  <c r="F4" i="2"/>
  <c r="M21" i="3" l="1"/>
  <c r="M20" i="3"/>
  <c r="W24" i="2"/>
  <c r="V24" i="2"/>
  <c r="AB18" i="2" s="1"/>
  <c r="I18" i="3" s="1"/>
  <c r="U18" i="3" s="1"/>
  <c r="T24" i="2"/>
  <c r="AB16" i="2" s="1"/>
  <c r="I16" i="3" s="1"/>
  <c r="U16" i="3" s="1"/>
  <c r="S24" i="2"/>
  <c r="AB15" i="2" s="1"/>
  <c r="I15" i="3" s="1"/>
  <c r="U15" i="3" s="1"/>
  <c r="R24" i="2"/>
  <c r="AB14" i="2" s="1"/>
  <c r="I14" i="3" s="1"/>
  <c r="U14" i="3" s="1"/>
  <c r="Q24" i="2"/>
  <c r="AB13" i="2" s="1"/>
  <c r="I13" i="3" s="1"/>
  <c r="U13" i="3" s="1"/>
  <c r="P24" i="2"/>
  <c r="AB12" i="2" s="1"/>
  <c r="I12" i="3" s="1"/>
  <c r="U12" i="3" s="1"/>
  <c r="O24" i="2"/>
  <c r="AB11" i="2" s="1"/>
  <c r="I11" i="3" s="1"/>
  <c r="U11" i="3" s="1"/>
  <c r="N24" i="2"/>
  <c r="AB10" i="2" s="1"/>
  <c r="I10" i="3" s="1"/>
  <c r="U10" i="3" s="1"/>
  <c r="M24" i="2"/>
  <c r="AB9" i="2" s="1"/>
  <c r="I9" i="3" s="1"/>
  <c r="U9" i="3" s="1"/>
  <c r="L24" i="2"/>
  <c r="AB8" i="2" s="1"/>
  <c r="I8" i="3" s="1"/>
  <c r="U8" i="3" s="1"/>
  <c r="K24" i="2"/>
  <c r="AB7" i="2" s="1"/>
  <c r="I7" i="3" s="1"/>
  <c r="U7" i="3" s="1"/>
  <c r="J24" i="2"/>
  <c r="AB6" i="2" s="1"/>
  <c r="I6" i="3" s="1"/>
  <c r="I24" i="2"/>
  <c r="H24" i="2"/>
  <c r="AB4" i="2" s="1"/>
  <c r="I4" i="3" s="1"/>
  <c r="C4" i="2"/>
  <c r="Q7" i="3"/>
  <c r="G24" i="2"/>
  <c r="C7" i="4" s="1"/>
  <c r="U4" i="3" l="1"/>
  <c r="AB5" i="2"/>
  <c r="I5" i="3" s="1"/>
  <c r="U5" i="3" s="1"/>
  <c r="U19" i="3" s="1"/>
  <c r="T6" i="3"/>
  <c r="U6" i="3"/>
  <c r="J24" i="5"/>
  <c r="C6" i="4"/>
  <c r="C31" i="4" s="1"/>
  <c r="T5" i="3"/>
  <c r="T19" i="3" s="1"/>
  <c r="Q4" i="3"/>
  <c r="F24" i="2"/>
  <c r="Q5" i="3"/>
  <c r="Q6" i="3"/>
  <c r="C24" i="2"/>
  <c r="T20" i="3" l="1"/>
  <c r="S2" i="3"/>
  <c r="M22" i="3" s="1"/>
  <c r="G19" i="5"/>
  <c r="N19" i="5" s="1"/>
  <c r="I20" i="3"/>
  <c r="R4" i="3" l="1"/>
  <c r="R3" i="3"/>
  <c r="R12" i="3" s="1"/>
  <c r="R9" i="3"/>
  <c r="R10" i="3"/>
  <c r="O19" i="5"/>
  <c r="G15" i="5"/>
  <c r="R6" i="3"/>
  <c r="R5" i="3"/>
  <c r="R7" i="3"/>
  <c r="G16" i="5" l="1"/>
  <c r="G17" i="5"/>
  <c r="G18" i="5"/>
  <c r="N18" i="5" s="1"/>
  <c r="O17" i="5" l="1"/>
  <c r="N17" i="5"/>
  <c r="N16" i="5"/>
  <c r="O16" i="5"/>
  <c r="O18" i="5"/>
  <c r="N20" i="5" l="1"/>
  <c r="O20" i="5"/>
  <c r="O21" i="5" s="1"/>
  <c r="G20" i="5" l="1"/>
</calcChain>
</file>

<file path=xl/sharedStrings.xml><?xml version="1.0" encoding="utf-8"?>
<sst xmlns="http://schemas.openxmlformats.org/spreadsheetml/2006/main" count="121" uniqueCount="97">
  <si>
    <t>Name of team member</t>
  </si>
  <si>
    <t>Project</t>
  </si>
  <si>
    <t>Project Start</t>
  </si>
  <si>
    <t>Project end</t>
  </si>
  <si>
    <t>Value</t>
  </si>
  <si>
    <t>Description</t>
  </si>
  <si>
    <t>#</t>
  </si>
  <si>
    <t>Start</t>
  </si>
  <si>
    <t>End</t>
  </si>
  <si>
    <t>Duration (Days)</t>
  </si>
  <si>
    <t>Race</t>
  </si>
  <si>
    <t>Qualifications (list)</t>
  </si>
  <si>
    <t>Days</t>
  </si>
  <si>
    <t>Afr</t>
  </si>
  <si>
    <t>Ind</t>
  </si>
  <si>
    <t>Indian</t>
  </si>
  <si>
    <t>Col</t>
  </si>
  <si>
    <t>Coloured</t>
  </si>
  <si>
    <t>Wht</t>
  </si>
  <si>
    <t>White</t>
  </si>
  <si>
    <t>Other</t>
  </si>
  <si>
    <t>African</t>
  </si>
  <si>
    <t>M</t>
  </si>
  <si>
    <t>Male</t>
  </si>
  <si>
    <t>F</t>
  </si>
  <si>
    <t>Female</t>
  </si>
  <si>
    <t>Gen</t>
  </si>
  <si>
    <t>Person Days</t>
  </si>
  <si>
    <t>Days allocated per team member</t>
  </si>
  <si>
    <t>Exp</t>
  </si>
  <si>
    <t>Client name (attach details of contact persons)</t>
  </si>
  <si>
    <t>R (Incl. VAT)</t>
  </si>
  <si>
    <t>Staff Cost 
(Incl. VAT)</t>
  </si>
  <si>
    <t>Travel and subsistence cost</t>
  </si>
  <si>
    <t>Printing / stationery cost</t>
  </si>
  <si>
    <t>Annexure B1: Proposed Team</t>
  </si>
  <si>
    <t>Annexure B2: Summary of past experience of team members</t>
  </si>
  <si>
    <t>PART 1: COSTING OF SERVICES</t>
  </si>
  <si>
    <t>PART 2: COSTING OF GOODS (Leave blank if not required)</t>
  </si>
  <si>
    <r>
      <rPr>
        <b/>
        <sz val="9"/>
        <color theme="1"/>
        <rFont val="Calibri"/>
        <family val="2"/>
      </rPr>
      <t>TOTAL BID PRICE (Part 1 + Part 2) incl. VAT</t>
    </r>
    <r>
      <rPr>
        <sz val="9"/>
        <color theme="1"/>
        <rFont val="Calibri"/>
        <family val="2"/>
      </rPr>
      <t xml:space="preserve">
1. This is the total price required to produce and deliver all goods / services included in the ToR.
2. Please ensure that this price matches the price indicated on SBD 1.
3. This price will be used for PPPFA comparison purposes.
</t>
    </r>
  </si>
  <si>
    <t>Communication cost</t>
  </si>
  <si>
    <t>Annexure B4: Costing of Proposal</t>
  </si>
  <si>
    <t>Description of bid:</t>
  </si>
  <si>
    <t>Name of bidder:</t>
  </si>
  <si>
    <t>Team count</t>
  </si>
  <si>
    <t>Total number of team members</t>
  </si>
  <si>
    <t>Duration</t>
  </si>
  <si>
    <t>Bid ref. number:</t>
  </si>
  <si>
    <t>Date Format: YYYY/MM/DD</t>
  </si>
  <si>
    <t>O</t>
  </si>
  <si>
    <t>Team (Annexure B2)</t>
  </si>
  <si>
    <t>Time A</t>
  </si>
  <si>
    <t>PDI %</t>
  </si>
  <si>
    <t>Months</t>
  </si>
  <si>
    <t>Year Born</t>
  </si>
  <si>
    <t>Age</t>
  </si>
  <si>
    <t>&lt;36</t>
  </si>
  <si>
    <t>&lt;36%</t>
  </si>
  <si>
    <t>% of time allocated to Women</t>
  </si>
  <si>
    <t>% of time allocated to Youth</t>
  </si>
  <si>
    <t>Various</t>
  </si>
  <si>
    <t>ANNEXURE B
Summary</t>
  </si>
  <si>
    <t>Confirmation by bidder</t>
  </si>
  <si>
    <t>Name:</t>
  </si>
  <si>
    <t>Designation:</t>
  </si>
  <si>
    <t>Date:</t>
  </si>
  <si>
    <t>Signature</t>
  </si>
  <si>
    <t>TOTAL BID PRICE  incl. VAT</t>
  </si>
  <si>
    <t>Yellow coloured cells to be completed by bidder</t>
  </si>
  <si>
    <t>Bidders may only complete yellow cells.  Any changes to formulas in this spread sheet will invalidate the bid</t>
  </si>
  <si>
    <t>Annexure B3: High level project plan - Allocation of time to team members</t>
  </si>
  <si>
    <t>Expected project start date:</t>
  </si>
  <si>
    <t>Expected duration (Months)</t>
  </si>
  <si>
    <t>Orange coloured cells to be completed by DPME</t>
  </si>
  <si>
    <t>Empowerment score (functional criteria)</t>
  </si>
  <si>
    <t>Bidder signature</t>
  </si>
  <si>
    <t>Bidders must print and sign all five worksheets (Summary and Annexures B1 to B4)</t>
  </si>
  <si>
    <t>1. Total price required to produce/deliver all goods/services included in the ToR.
2. Please ensure that this price matches the price indicated on SBD 1.
3. This price will be used for PPPFA comparison purposes.</t>
  </si>
  <si>
    <t>Attach verifiable / contactable references to bid</t>
  </si>
  <si>
    <t xml:space="preserve">The start date for bid purposes is the expected date of award as indicated by DPME.  The start date for contract management purposes will be the actual date of award of the bid.  </t>
  </si>
  <si>
    <t>% of time allocated to Black PDIs</t>
  </si>
  <si>
    <t>Deliverable / Activities description</t>
  </si>
  <si>
    <t>Role (As specified in ToR)</t>
  </si>
  <si>
    <t>NB - inception not more than 10%</t>
  </si>
  <si>
    <t>Minimum</t>
  </si>
  <si>
    <t>Score</t>
  </si>
  <si>
    <t>Daily rate</t>
  </si>
  <si>
    <t>% Empowerment spend</t>
  </si>
  <si>
    <t>PDI</t>
  </si>
  <si>
    <t>PDI Spend</t>
  </si>
  <si>
    <t>% PDI</t>
  </si>
  <si>
    <t>Indicative project time frames</t>
  </si>
  <si>
    <t>Fully inclusive resource cost for all deliverables (B3)</t>
  </si>
  <si>
    <t>All Spend</t>
  </si>
  <si>
    <t>DPME 11/2022-23</t>
  </si>
  <si>
    <t>Appointment of a bidder for the finalisation of the Integrated Development Planning Framework Bill - Pat II- Consultations, SEIAS and Finalisation</t>
  </si>
  <si>
    <t>Enter the details of the  team members with the most time allocated to executing the required deliverables. Attach copies of qualifications to bid.  Please ensure that race/gender/birth year are entered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</si>
</sst>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0.00_-;\-&quot;R&quot;* #,##0.00_-;_-&quot;R&quot;* &quot;-&quot;??_-;_-@_-"/>
    <numFmt numFmtId="43" formatCode="_-* #,##0.00_-;\-* #,##0.00_-;_-* &quot;-&quot;??_-;_-@_-"/>
    <numFmt numFmtId="164" formatCode="_-&quot;R&quot;* #,##0_-;\-&quot;R&quot;* #,##0_-;_-&quot;R&quot;* &quot;-&quot;??_-;_-@_-"/>
    <numFmt numFmtId="165" formatCode="_-* #,##0_-;\-* #,##0_-;_-* &quot;-&quot;??_-;_-@_-"/>
    <numFmt numFmtId="166" formatCode="_-* #,##0.0_-;\-* #,##0.0_-;_-* &quot;-&quot;??_-;_-@_-"/>
    <numFmt numFmtId="167" formatCode="0.0%"/>
    <numFmt numFmtId="168" formatCode="0.0"/>
  </numFmts>
  <fonts count="7" x14ac:knownFonts="1">
    <font>
      <sz val="9"/>
      <color theme="1"/>
      <name val="Calibri"/>
      <family val="2"/>
    </font>
    <font>
      <sz val="9"/>
      <color theme="1"/>
      <name val="Calibri"/>
      <family val="2"/>
    </font>
    <font>
      <b/>
      <sz val="9"/>
      <color theme="1"/>
      <name val="Calibri"/>
      <family val="2"/>
    </font>
    <font>
      <sz val="8"/>
      <color theme="1"/>
      <name val="Calibri"/>
      <family val="2"/>
    </font>
    <font>
      <b/>
      <sz val="8"/>
      <color theme="1"/>
      <name val="Calibri"/>
      <family val="2"/>
    </font>
    <font>
      <sz val="9"/>
      <color theme="0" tint="-0.249977111117893"/>
      <name val="Calibri"/>
      <family val="2"/>
    </font>
    <font>
      <b/>
      <sz val="11"/>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0" fillId="3" borderId="1" xfId="0" applyFill="1" applyBorder="1" applyAlignment="1" applyProtection="1">
      <alignment horizontal="left" vertical="top" wrapText="1"/>
      <protection locked="0"/>
    </xf>
    <xf numFmtId="14" fontId="0" fillId="3" borderId="1" xfId="0" applyNumberFormat="1" applyFill="1" applyBorder="1" applyAlignment="1" applyProtection="1">
      <alignment horizontal="center" vertical="top"/>
      <protection locked="0"/>
    </xf>
    <xf numFmtId="165" fontId="0" fillId="3" borderId="1" xfId="1" applyNumberFormat="1" applyFont="1" applyFill="1" applyBorder="1" applyAlignment="1" applyProtection="1">
      <alignment horizontal="right" vertical="top"/>
      <protection locked="0"/>
    </xf>
    <xf numFmtId="0" fontId="0" fillId="3" borderId="1" xfId="0" applyNumberFormat="1" applyFill="1" applyBorder="1" applyAlignment="1" applyProtection="1">
      <alignment horizontal="center" vertical="top"/>
      <protection locked="0"/>
    </xf>
    <xf numFmtId="165" fontId="0" fillId="3" borderId="1" xfId="1" applyNumberFormat="1" applyFont="1" applyFill="1" applyBorder="1" applyAlignment="1" applyProtection="1">
      <alignment horizontal="left" vertical="top" wrapText="1"/>
      <protection locked="0"/>
    </xf>
    <xf numFmtId="0" fontId="0" fillId="0" borderId="1" xfId="0" applyFill="1" applyBorder="1" applyAlignment="1" applyProtection="1">
      <alignment horizontal="left" vertical="top" wrapText="1"/>
    </xf>
    <xf numFmtId="0" fontId="0" fillId="0" borderId="1" xfId="0" applyNumberFormat="1" applyFill="1" applyBorder="1" applyAlignment="1" applyProtection="1">
      <alignment horizontal="center" vertical="top"/>
    </xf>
    <xf numFmtId="0" fontId="2" fillId="0" borderId="0" xfId="0" applyFont="1" applyFill="1" applyBorder="1" applyAlignment="1" applyProtection="1">
      <alignment horizontal="center"/>
    </xf>
    <xf numFmtId="0" fontId="0" fillId="0" borderId="0" xfId="0" applyProtection="1"/>
    <xf numFmtId="0" fontId="0" fillId="0" borderId="0" xfId="0" applyFill="1" applyBorder="1" applyAlignment="1" applyProtection="1">
      <alignment horizontal="center"/>
    </xf>
    <xf numFmtId="0" fontId="0" fillId="0" borderId="1" xfId="0" applyBorder="1" applyProtection="1"/>
    <xf numFmtId="0" fontId="2" fillId="2" borderId="1" xfId="0" applyFont="1" applyFill="1" applyBorder="1" applyAlignment="1" applyProtection="1">
      <alignment horizontal="center"/>
    </xf>
    <xf numFmtId="0" fontId="2" fillId="2" borderId="1" xfId="0" applyFont="1" applyFill="1" applyBorder="1" applyProtection="1"/>
    <xf numFmtId="0" fontId="2" fillId="2" borderId="1" xfId="0" applyNumberFormat="1" applyFont="1" applyFill="1" applyBorder="1" applyProtection="1"/>
    <xf numFmtId="164" fontId="2" fillId="2" borderId="1" xfId="2" applyNumberFormat="1" applyFont="1" applyFill="1" applyBorder="1" applyProtection="1"/>
    <xf numFmtId="0" fontId="2" fillId="0" borderId="0" xfId="0" applyNumberFormat="1" applyFont="1" applyFill="1" applyBorder="1" applyProtection="1"/>
    <xf numFmtId="0" fontId="2" fillId="2" borderId="1" xfId="0" applyNumberFormat="1" applyFont="1" applyFill="1" applyBorder="1" applyAlignment="1" applyProtection="1">
      <alignment horizontal="center"/>
    </xf>
    <xf numFmtId="9" fontId="0" fillId="0" borderId="1" xfId="3" applyFont="1" applyBorder="1" applyAlignment="1" applyProtection="1">
      <alignment vertical="center"/>
    </xf>
    <xf numFmtId="0" fontId="0" fillId="0" borderId="1" xfId="0" applyBorder="1" applyAlignment="1" applyProtection="1">
      <alignment horizontal="center" vertical="top"/>
    </xf>
    <xf numFmtId="165" fontId="0" fillId="0" borderId="1" xfId="1" applyNumberFormat="1" applyFont="1" applyFill="1" applyBorder="1" applyAlignment="1" applyProtection="1">
      <alignment horizontal="left" vertical="top"/>
    </xf>
    <xf numFmtId="0" fontId="0" fillId="0" borderId="0" xfId="0" applyFill="1" applyBorder="1" applyAlignment="1" applyProtection="1">
      <alignment vertical="top"/>
    </xf>
    <xf numFmtId="0" fontId="0" fillId="0" borderId="1" xfId="0" applyBorder="1" applyAlignment="1" applyProtection="1">
      <alignment vertical="center"/>
    </xf>
    <xf numFmtId="9" fontId="0" fillId="4" borderId="1" xfId="3" applyFont="1" applyFill="1" applyBorder="1" applyAlignment="1" applyProtection="1">
      <alignment vertical="center"/>
    </xf>
    <xf numFmtId="9" fontId="0" fillId="4" borderId="1" xfId="0" applyNumberFormat="1" applyFill="1" applyBorder="1" applyProtection="1"/>
    <xf numFmtId="165" fontId="2" fillId="2" borderId="1" xfId="1" applyNumberFormat="1" applyFont="1" applyFill="1" applyBorder="1" applyProtection="1"/>
    <xf numFmtId="0" fontId="0" fillId="0" borderId="0" xfId="0" applyFill="1" applyProtection="1"/>
    <xf numFmtId="165" fontId="2" fillId="0" borderId="0" xfId="1" applyNumberFormat="1" applyFont="1" applyFill="1" applyBorder="1" applyProtection="1"/>
    <xf numFmtId="0" fontId="0" fillId="0" borderId="1" xfId="0" applyFill="1" applyBorder="1" applyProtection="1"/>
    <xf numFmtId="167" fontId="0" fillId="4" borderId="1" xfId="3" applyNumberFormat="1" applyFont="1" applyFill="1" applyBorder="1" applyProtection="1"/>
    <xf numFmtId="164" fontId="0" fillId="0" borderId="0" xfId="2" applyNumberFormat="1" applyFont="1" applyFill="1" applyProtection="1"/>
    <xf numFmtId="164" fontId="0" fillId="0" borderId="0" xfId="2" applyNumberFormat="1" applyFont="1" applyProtection="1"/>
    <xf numFmtId="0" fontId="0" fillId="0" borderId="0" xfId="0" applyAlignment="1" applyProtection="1">
      <alignment vertical="center"/>
    </xf>
    <xf numFmtId="0" fontId="2" fillId="2" borderId="1" xfId="0" applyFont="1" applyFill="1" applyBorder="1" applyAlignment="1" applyProtection="1">
      <alignment horizontal="center" vertical="center"/>
    </xf>
    <xf numFmtId="14" fontId="0" fillId="0" borderId="1" xfId="0" applyNumberFormat="1" applyBorder="1" applyAlignment="1" applyProtection="1">
      <alignment vertical="center"/>
    </xf>
    <xf numFmtId="0" fontId="2" fillId="2" borderId="1" xfId="0" applyFont="1" applyFill="1" applyBorder="1" applyAlignment="1" applyProtection="1">
      <alignment vertical="center"/>
    </xf>
    <xf numFmtId="166" fontId="0" fillId="0" borderId="1" xfId="1" applyNumberFormat="1" applyFont="1" applyBorder="1" applyAlignment="1" applyProtection="1">
      <alignment vertical="center"/>
    </xf>
    <xf numFmtId="165" fontId="2" fillId="4" borderId="1" xfId="1" applyNumberFormat="1" applyFont="1" applyFill="1" applyBorder="1" applyAlignment="1" applyProtection="1">
      <alignment vertical="center"/>
    </xf>
    <xf numFmtId="0" fontId="2" fillId="2" borderId="0" xfId="0" applyFont="1" applyFill="1" applyAlignment="1" applyProtection="1">
      <alignment vertical="center"/>
    </xf>
    <xf numFmtId="0" fontId="2" fillId="0" borderId="0" xfId="0" applyFont="1" applyAlignment="1" applyProtection="1">
      <alignment vertical="center"/>
    </xf>
    <xf numFmtId="0" fontId="0" fillId="0" borderId="0" xfId="0" applyBorder="1" applyAlignment="1" applyProtection="1">
      <alignment horizontal="left" vertical="center"/>
    </xf>
    <xf numFmtId="9" fontId="0" fillId="0" borderId="0" xfId="0" applyNumberFormat="1" applyBorder="1" applyAlignment="1" applyProtection="1">
      <alignment vertical="center"/>
    </xf>
    <xf numFmtId="165" fontId="0" fillId="0" borderId="1" xfId="1" applyNumberFormat="1" applyFont="1" applyBorder="1" applyAlignment="1" applyProtection="1">
      <alignment vertical="top"/>
    </xf>
    <xf numFmtId="0" fontId="0" fillId="0" borderId="0" xfId="0" applyAlignment="1" applyProtection="1">
      <alignment vertical="top"/>
    </xf>
    <xf numFmtId="0" fontId="2" fillId="0" borderId="0" xfId="0" applyFont="1" applyAlignment="1" applyProtection="1">
      <alignment vertical="top"/>
    </xf>
    <xf numFmtId="0" fontId="2" fillId="2" borderId="1" xfId="0" applyFont="1" applyFill="1" applyBorder="1" applyAlignment="1" applyProtection="1">
      <alignment horizontal="center" vertical="center" wrapText="1"/>
    </xf>
    <xf numFmtId="164" fontId="2" fillId="2" borderId="1" xfId="2" applyNumberFormat="1" applyFont="1" applyFill="1" applyBorder="1" applyAlignment="1" applyProtection="1">
      <alignment horizontal="center" vertical="center"/>
    </xf>
    <xf numFmtId="0" fontId="0" fillId="0" borderId="5" xfId="0" applyBorder="1" applyProtection="1"/>
    <xf numFmtId="0" fontId="0" fillId="0" borderId="1" xfId="0" applyBorder="1" applyAlignment="1" applyProtection="1">
      <alignment horizontal="center"/>
    </xf>
    <xf numFmtId="164" fontId="0" fillId="0" borderId="0" xfId="2" applyNumberFormat="1" applyFont="1" applyAlignment="1" applyProtection="1">
      <alignment vertical="top"/>
    </xf>
    <xf numFmtId="0" fontId="3" fillId="3" borderId="1" xfId="0" applyFont="1" applyFill="1" applyBorder="1" applyAlignment="1" applyProtection="1">
      <alignment vertical="top"/>
      <protection locked="0"/>
    </xf>
    <xf numFmtId="0" fontId="3" fillId="0" borderId="0" xfId="0" applyFont="1" applyProtection="1"/>
    <xf numFmtId="164" fontId="2" fillId="2" borderId="1" xfId="2"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Fill="1" applyBorder="1" applyAlignment="1" applyProtection="1">
      <alignment horizontal="center" vertical="top" wrapText="1"/>
    </xf>
    <xf numFmtId="0" fontId="0" fillId="0" borderId="1" xfId="0" applyFill="1" applyBorder="1" applyAlignment="1" applyProtection="1">
      <alignment vertical="top" wrapText="1"/>
    </xf>
    <xf numFmtId="1" fontId="0" fillId="0" borderId="1" xfId="0" applyNumberFormat="1" applyFill="1" applyBorder="1" applyAlignment="1" applyProtection="1">
      <alignment vertical="top"/>
    </xf>
    <xf numFmtId="1" fontId="2" fillId="2" borderId="1" xfId="0" applyNumberFormat="1" applyFont="1" applyFill="1" applyBorder="1" applyAlignment="1" applyProtection="1">
      <alignment vertical="top"/>
    </xf>
    <xf numFmtId="165" fontId="2" fillId="2" borderId="1" xfId="1" applyNumberFormat="1" applyFont="1" applyFill="1" applyBorder="1" applyAlignment="1" applyProtection="1">
      <alignment vertical="top"/>
    </xf>
    <xf numFmtId="1" fontId="4" fillId="2" borderId="1" xfId="0" applyNumberFormat="1" applyFont="1" applyFill="1" applyBorder="1" applyAlignment="1" applyProtection="1">
      <alignment vertical="top"/>
    </xf>
    <xf numFmtId="0" fontId="2" fillId="0" borderId="0" xfId="0" applyFont="1" applyProtection="1"/>
    <xf numFmtId="0" fontId="2" fillId="2" borderId="1" xfId="0" applyFont="1" applyFill="1" applyBorder="1" applyAlignment="1" applyProtection="1">
      <alignment horizontal="center" vertical="top"/>
    </xf>
    <xf numFmtId="0" fontId="2" fillId="2" borderId="1" xfId="0" applyFont="1" applyFill="1" applyBorder="1" applyAlignment="1" applyProtection="1">
      <alignment vertical="top"/>
    </xf>
    <xf numFmtId="165" fontId="2" fillId="2" borderId="1" xfId="0" applyNumberFormat="1" applyFont="1" applyFill="1" applyBorder="1" applyAlignment="1" applyProtection="1">
      <alignment vertical="top" wrapText="1"/>
    </xf>
    <xf numFmtId="165" fontId="0" fillId="0" borderId="1" xfId="1" applyNumberFormat="1" applyFont="1" applyFill="1" applyBorder="1" applyAlignment="1" applyProtection="1">
      <alignment horizontal="left" vertical="top" wrapText="1"/>
    </xf>
    <xf numFmtId="165" fontId="0" fillId="0" borderId="0" xfId="1" applyNumberFormat="1" applyFont="1" applyAlignment="1" applyProtection="1">
      <alignment vertical="top"/>
    </xf>
    <xf numFmtId="44" fontId="0" fillId="0" borderId="0" xfId="2" applyFont="1" applyBorder="1" applyAlignment="1" applyProtection="1">
      <alignment horizontal="right" vertical="center"/>
    </xf>
    <xf numFmtId="0" fontId="0" fillId="0" borderId="0" xfId="0" applyFill="1" applyAlignment="1" applyProtection="1">
      <alignment vertical="center"/>
    </xf>
    <xf numFmtId="0" fontId="2" fillId="0" borderId="0" xfId="0" applyFont="1" applyFill="1" applyBorder="1" applyAlignment="1" applyProtection="1">
      <alignment horizontal="left" vertical="center"/>
    </xf>
    <xf numFmtId="44" fontId="0" fillId="0" borderId="0" xfId="2" applyFont="1" applyFill="1" applyBorder="1" applyAlignment="1" applyProtection="1">
      <alignment horizontal="right" vertical="center"/>
    </xf>
    <xf numFmtId="44" fontId="2" fillId="0" borderId="1" xfId="2" applyFont="1" applyBorder="1" applyAlignment="1" applyProtection="1">
      <alignment vertical="center"/>
    </xf>
    <xf numFmtId="0" fontId="2" fillId="2" borderId="1" xfId="0" applyFont="1" applyFill="1" applyBorder="1" applyAlignment="1" applyProtection="1">
      <alignment horizontal="center" vertical="center"/>
    </xf>
    <xf numFmtId="165" fontId="0" fillId="0" borderId="1" xfId="1" applyNumberFormat="1" applyFont="1" applyBorder="1" applyAlignment="1" applyProtection="1">
      <alignment vertical="center"/>
    </xf>
    <xf numFmtId="9" fontId="0" fillId="4" borderId="1" xfId="0" applyNumberFormat="1" applyFont="1" applyFill="1" applyBorder="1" applyAlignment="1" applyProtection="1">
      <alignment vertical="center"/>
    </xf>
    <xf numFmtId="165" fontId="0" fillId="5" borderId="1" xfId="1"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xf>
    <xf numFmtId="0" fontId="0" fillId="0" borderId="0" xfId="0" applyFont="1" applyAlignment="1" applyProtection="1">
      <alignment vertical="center"/>
    </xf>
    <xf numFmtId="0" fontId="0" fillId="0" borderId="0" xfId="0" applyFont="1" applyFill="1" applyBorder="1" applyAlignment="1" applyProtection="1">
      <alignment horizontal="left" vertical="center"/>
    </xf>
    <xf numFmtId="0" fontId="0" fillId="0" borderId="0" xfId="0" applyFont="1" applyProtection="1"/>
    <xf numFmtId="0" fontId="0" fillId="2" borderId="1" xfId="0" applyFont="1" applyFill="1" applyBorder="1" applyAlignment="1" applyProtection="1">
      <alignment horizontal="center" vertical="center" wrapText="1"/>
    </xf>
    <xf numFmtId="0" fontId="0" fillId="0" borderId="0" xfId="0" applyFill="1" applyAlignment="1" applyProtection="1">
      <alignment vertical="top"/>
    </xf>
    <xf numFmtId="1" fontId="2" fillId="0" borderId="0" xfId="0" applyNumberFormat="1" applyFont="1" applyFill="1" applyBorder="1" applyAlignment="1" applyProtection="1">
      <alignment vertical="top"/>
    </xf>
    <xf numFmtId="165" fontId="2" fillId="0" borderId="0" xfId="1" applyNumberFormat="1" applyFont="1" applyFill="1" applyBorder="1" applyAlignment="1" applyProtection="1">
      <alignment vertical="top"/>
    </xf>
    <xf numFmtId="1" fontId="4" fillId="0" borderId="0" xfId="0" applyNumberFormat="1" applyFont="1" applyFill="1" applyBorder="1" applyAlignment="1" applyProtection="1">
      <alignment vertical="top"/>
    </xf>
    <xf numFmtId="14" fontId="0" fillId="0" borderId="1" xfId="0" applyNumberFormat="1" applyBorder="1" applyProtection="1"/>
    <xf numFmtId="0" fontId="2"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Fill="1" applyProtection="1"/>
    <xf numFmtId="164" fontId="0" fillId="3" borderId="1" xfId="2" applyNumberFormat="1" applyFont="1" applyFill="1" applyBorder="1" applyAlignment="1" applyProtection="1">
      <alignment horizontal="center" vertical="top"/>
      <protection locked="0"/>
    </xf>
    <xf numFmtId="164" fontId="0" fillId="0" borderId="1" xfId="0" applyNumberFormat="1" applyFill="1" applyBorder="1" applyAlignment="1" applyProtection="1">
      <alignment horizontal="center" vertical="top"/>
    </xf>
    <xf numFmtId="165" fontId="3" fillId="0" borderId="0" xfId="1" applyNumberFormat="1" applyFont="1" applyProtection="1"/>
    <xf numFmtId="165" fontId="3" fillId="0" borderId="0" xfId="0" applyNumberFormat="1" applyFont="1" applyProtection="1"/>
    <xf numFmtId="165" fontId="0" fillId="0" borderId="1" xfId="1" applyNumberFormat="1" applyFont="1" applyFill="1" applyBorder="1" applyAlignment="1" applyProtection="1">
      <alignment vertical="top"/>
    </xf>
    <xf numFmtId="168" fontId="0" fillId="0" borderId="14" xfId="0" applyNumberFormat="1" applyFill="1" applyBorder="1" applyProtection="1"/>
    <xf numFmtId="165" fontId="0" fillId="0" borderId="1" xfId="1" applyNumberFormat="1" applyFont="1" applyFill="1" applyBorder="1" applyAlignment="1" applyProtection="1">
      <alignment vertical="center"/>
    </xf>
    <xf numFmtId="9" fontId="0" fillId="0" borderId="1" xfId="0" applyNumberFormat="1" applyFont="1" applyFill="1" applyBorder="1" applyAlignment="1" applyProtection="1">
      <alignment vertical="center"/>
    </xf>
    <xf numFmtId="165" fontId="2" fillId="0" borderId="1" xfId="1" applyNumberFormat="1" applyFont="1" applyFill="1" applyBorder="1" applyAlignment="1" applyProtection="1">
      <alignment vertical="center"/>
    </xf>
    <xf numFmtId="0" fontId="0" fillId="0" borderId="0" xfId="0" applyFill="1" applyBorder="1" applyProtection="1"/>
    <xf numFmtId="0" fontId="0" fillId="0" borderId="2" xfId="0" applyBorder="1" applyProtection="1"/>
    <xf numFmtId="0" fontId="2" fillId="0" borderId="1" xfId="0" applyFont="1" applyBorder="1" applyProtection="1"/>
    <xf numFmtId="44" fontId="0" fillId="0" borderId="1" xfId="2" applyFont="1" applyBorder="1" applyProtection="1"/>
    <xf numFmtId="44" fontId="2" fillId="0" borderId="1" xfId="0" applyNumberFormat="1" applyFont="1" applyBorder="1" applyProtection="1"/>
    <xf numFmtId="14" fontId="0" fillId="5" borderId="1" xfId="0" applyNumberFormat="1" applyFill="1" applyBorder="1" applyAlignment="1" applyProtection="1">
      <alignment horizontal="center" vertical="top"/>
    </xf>
    <xf numFmtId="44" fontId="6" fillId="0" borderId="1" xfId="2"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0" fillId="0" borderId="6"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2" fillId="2" borderId="1"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1" xfId="0" applyFont="1" applyFill="1" applyBorder="1" applyAlignment="1" applyProtection="1">
      <alignment horizontal="center" vertical="center" wrapText="1"/>
    </xf>
    <xf numFmtId="0" fontId="0" fillId="5" borderId="1" xfId="0" applyFill="1" applyBorder="1" applyAlignment="1" applyProtection="1">
      <alignment horizontal="center" vertical="center"/>
      <protection locked="0"/>
    </xf>
    <xf numFmtId="0" fontId="0" fillId="5" borderId="1" xfId="0" applyFont="1" applyFill="1" applyBorder="1" applyAlignment="1" applyProtection="1">
      <alignment horizontal="left" vertical="center" wrapText="1"/>
      <protection locked="0"/>
    </xf>
    <xf numFmtId="0" fontId="0" fillId="3" borderId="1" xfId="0" applyFont="1" applyFill="1" applyBorder="1" applyAlignment="1" applyProtection="1">
      <alignment horizontal="left" vertical="center"/>
      <protection locked="0"/>
    </xf>
    <xf numFmtId="14" fontId="0" fillId="5" borderId="1" xfId="0" applyNumberFormat="1" applyFill="1" applyBorder="1" applyAlignment="1" applyProtection="1">
      <alignment horizontal="center" vertical="center"/>
      <protection locked="0"/>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0" borderId="3" xfId="0" applyBorder="1" applyAlignment="1" applyProtection="1">
      <alignment horizontal="left" vertical="center"/>
    </xf>
    <xf numFmtId="0" fontId="0" fillId="5" borderId="1"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5" fillId="0" borderId="1" xfId="0" applyFont="1" applyBorder="1" applyAlignment="1" applyProtection="1">
      <alignment horizontal="center" vertical="center"/>
    </xf>
    <xf numFmtId="0" fontId="2" fillId="2" borderId="1" xfId="0" applyFont="1" applyFill="1" applyBorder="1" applyAlignment="1" applyProtection="1">
      <alignment horizontal="center"/>
    </xf>
    <xf numFmtId="0" fontId="5" fillId="0" borderId="15"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5" xfId="0" applyFont="1" applyBorder="1" applyAlignment="1" applyProtection="1">
      <alignment horizontal="center" vertical="center"/>
    </xf>
    <xf numFmtId="0" fontId="0" fillId="0" borderId="1" xfId="0" applyBorder="1" applyAlignment="1" applyProtection="1">
      <alignment horizontal="left" vertical="center" wrapText="1"/>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left"/>
    </xf>
    <xf numFmtId="0" fontId="2" fillId="2" borderId="3" xfId="0" applyFont="1" applyFill="1" applyBorder="1" applyAlignment="1" applyProtection="1">
      <alignment horizontal="left"/>
    </xf>
    <xf numFmtId="0" fontId="2" fillId="2" borderId="3" xfId="0" applyFont="1" applyFill="1" applyBorder="1" applyAlignment="1" applyProtection="1">
      <alignment horizontal="left" vertical="center"/>
    </xf>
    <xf numFmtId="0" fontId="2" fillId="2" borderId="1" xfId="0" applyFont="1" applyFill="1" applyBorder="1" applyAlignment="1" applyProtection="1">
      <alignment horizontal="center" vertical="top"/>
    </xf>
    <xf numFmtId="165" fontId="0" fillId="0" borderId="1" xfId="1" applyNumberFormat="1" applyFont="1" applyFill="1" applyBorder="1" applyAlignment="1" applyProtection="1">
      <alignment horizontal="left" vertical="top" wrapText="1"/>
    </xf>
    <xf numFmtId="165" fontId="1" fillId="0" borderId="1" xfId="1" applyNumberFormat="1" applyFont="1" applyFill="1" applyBorder="1" applyAlignment="1" applyProtection="1">
      <alignment horizontal="left" vertical="top" wrapText="1"/>
    </xf>
    <xf numFmtId="0" fontId="2" fillId="2" borderId="1" xfId="0" applyFont="1" applyFill="1" applyBorder="1" applyAlignment="1" applyProtection="1">
      <alignment horizontal="left"/>
    </xf>
    <xf numFmtId="0" fontId="2" fillId="2" borderId="1" xfId="0" applyFont="1" applyFill="1" applyBorder="1" applyAlignment="1" applyProtection="1">
      <alignment horizontal="left" vertical="top"/>
    </xf>
    <xf numFmtId="0" fontId="0" fillId="0" borderId="1" xfId="0" applyBorder="1" applyAlignment="1" applyProtection="1">
      <alignment horizontal="left" vertical="top" wrapText="1"/>
    </xf>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cellXfs>
  <cellStyles count="4">
    <cellStyle name="Comma" xfId="1" builtinId="3"/>
    <cellStyle name="Currency" xfId="2" builtinId="4"/>
    <cellStyle name="Normal" xfId="0" builtinId="0"/>
    <cellStyle name="Percent" xfId="3" builtinId="5"/>
  </cellStyles>
  <dxfs count="3">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66675</xdr:rowOff>
    </xdr:from>
    <xdr:to>
      <xdr:col>5</xdr:col>
      <xdr:colOff>25641</xdr:colOff>
      <xdr:row>4</xdr:row>
      <xdr:rowOff>141075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66675"/>
          <a:ext cx="2006841" cy="68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43"/>
  <sheetViews>
    <sheetView tabSelected="1" zoomScaleNormal="100" zoomScaleSheetLayoutView="100" workbookViewId="0">
      <selection activeCell="F20" sqref="F20"/>
    </sheetView>
  </sheetViews>
  <sheetFormatPr defaultRowHeight="12" x14ac:dyDescent="0.2"/>
  <cols>
    <col min="1" max="1" width="3.83203125" style="32" customWidth="1"/>
    <col min="2" max="5" width="8.83203125" style="32" customWidth="1"/>
    <col min="6" max="7" width="9.83203125" style="32" customWidth="1"/>
    <col min="8" max="8" width="8.83203125" style="32" customWidth="1"/>
    <col min="9" max="10" width="11.5" style="32" customWidth="1"/>
    <col min="11" max="11" width="8.83203125" style="32" customWidth="1"/>
    <col min="12" max="12" width="4.1640625" style="32" customWidth="1"/>
    <col min="13" max="16" width="8.83203125" style="32" customWidth="1"/>
    <col min="17" max="16384" width="9.33203125" style="32"/>
  </cols>
  <sheetData>
    <row r="2" spans="2:15" x14ac:dyDescent="0.2">
      <c r="G2" s="121" t="s">
        <v>61</v>
      </c>
      <c r="H2" s="107"/>
      <c r="I2" s="107"/>
      <c r="J2" s="107"/>
      <c r="K2" s="107"/>
    </row>
    <row r="3" spans="2:15" x14ac:dyDescent="0.2">
      <c r="G3" s="107"/>
      <c r="H3" s="107"/>
      <c r="I3" s="107"/>
      <c r="J3" s="107"/>
      <c r="K3" s="107"/>
    </row>
    <row r="4" spans="2:15" x14ac:dyDescent="0.2">
      <c r="G4" s="107"/>
      <c r="H4" s="107"/>
      <c r="I4" s="107"/>
      <c r="J4" s="107"/>
      <c r="K4" s="107"/>
    </row>
    <row r="5" spans="2:15" x14ac:dyDescent="0.2">
      <c r="G5" s="107"/>
      <c r="H5" s="107"/>
      <c r="I5" s="107"/>
      <c r="J5" s="107"/>
      <c r="K5" s="107"/>
    </row>
    <row r="7" spans="2:15" x14ac:dyDescent="0.2">
      <c r="B7" s="119" t="s">
        <v>47</v>
      </c>
      <c r="C7" s="120"/>
      <c r="D7" s="122" t="s">
        <v>94</v>
      </c>
      <c r="E7" s="122"/>
      <c r="F7" s="122"/>
      <c r="G7" s="117" t="s">
        <v>71</v>
      </c>
      <c r="H7" s="117"/>
      <c r="I7" s="117"/>
      <c r="J7" s="125">
        <v>44834</v>
      </c>
      <c r="K7" s="122"/>
    </row>
    <row r="8" spans="2:15" x14ac:dyDescent="0.2">
      <c r="G8" s="117" t="s">
        <v>72</v>
      </c>
      <c r="H8" s="117"/>
      <c r="I8" s="117"/>
      <c r="J8" s="74">
        <v>5</v>
      </c>
    </row>
    <row r="10" spans="2:15" ht="24.75" customHeight="1" x14ac:dyDescent="0.2">
      <c r="B10" s="117" t="s">
        <v>42</v>
      </c>
      <c r="C10" s="117"/>
      <c r="D10" s="123" t="s">
        <v>95</v>
      </c>
      <c r="E10" s="123"/>
      <c r="F10" s="123"/>
      <c r="G10" s="123"/>
      <c r="H10" s="123"/>
      <c r="I10" s="123"/>
      <c r="J10" s="123"/>
      <c r="K10" s="123"/>
    </row>
    <row r="12" spans="2:15" x14ac:dyDescent="0.2">
      <c r="B12" s="117" t="s">
        <v>43</v>
      </c>
      <c r="C12" s="117"/>
      <c r="D12" s="124"/>
      <c r="E12" s="124"/>
      <c r="F12" s="124"/>
      <c r="G12" s="124"/>
      <c r="H12" s="124"/>
      <c r="I12" s="124"/>
      <c r="J12" s="124"/>
      <c r="K12" s="124"/>
    </row>
    <row r="14" spans="2:15" x14ac:dyDescent="0.2">
      <c r="F14" s="87" t="s">
        <v>84</v>
      </c>
      <c r="G14" s="87" t="s">
        <v>85</v>
      </c>
    </row>
    <row r="15" spans="2:15" x14ac:dyDescent="0.2">
      <c r="B15" s="117" t="s">
        <v>45</v>
      </c>
      <c r="C15" s="117"/>
      <c r="D15" s="117"/>
      <c r="E15" s="117"/>
      <c r="F15" s="97">
        <v>0</v>
      </c>
      <c r="G15" s="72">
        <f>Team!S2</f>
        <v>0</v>
      </c>
      <c r="I15" s="107" t="s">
        <v>91</v>
      </c>
      <c r="J15" s="107"/>
      <c r="K15" s="107"/>
    </row>
    <row r="16" spans="2:15" x14ac:dyDescent="0.2">
      <c r="B16" s="118" t="s">
        <v>80</v>
      </c>
      <c r="C16" s="118"/>
      <c r="D16" s="118"/>
      <c r="E16" s="118"/>
      <c r="F16" s="98">
        <v>0.5</v>
      </c>
      <c r="G16" s="73">
        <f>IFERROR(Team!R12,0)</f>
        <v>0</v>
      </c>
      <c r="I16" s="33" t="s">
        <v>7</v>
      </c>
      <c r="J16" s="33" t="s">
        <v>8</v>
      </c>
      <c r="K16" s="33" t="s">
        <v>46</v>
      </c>
      <c r="N16" s="32">
        <f>IFERROR(IF(G16&lt;F16,1,0),0)</f>
        <v>1</v>
      </c>
      <c r="O16" s="32">
        <f>IFERROR(IF(G16&gt;=F16,1,0),0)</f>
        <v>0</v>
      </c>
    </row>
    <row r="17" spans="1:15" x14ac:dyDescent="0.2">
      <c r="B17" s="118" t="s">
        <v>58</v>
      </c>
      <c r="C17" s="118"/>
      <c r="D17" s="118"/>
      <c r="E17" s="118"/>
      <c r="F17" s="98">
        <v>0.4</v>
      </c>
      <c r="G17" s="73">
        <f>IFERROR(Team!R10,0)</f>
        <v>0</v>
      </c>
      <c r="I17" s="34">
        <f>Deliverables!E26</f>
        <v>44834</v>
      </c>
      <c r="J17" s="34">
        <f>Deliverables!E27</f>
        <v>0</v>
      </c>
      <c r="K17" s="72">
        <f>Deliverables!E28</f>
        <v>0</v>
      </c>
      <c r="N17" s="32">
        <f>IFERROR(IF(G17&lt;F17,1,0),0)</f>
        <v>1</v>
      </c>
      <c r="O17" s="32">
        <f>IFERROR(IF(G17&gt;=F17,1,0),0)</f>
        <v>0</v>
      </c>
    </row>
    <row r="18" spans="1:15" x14ac:dyDescent="0.2">
      <c r="B18" s="118" t="s">
        <v>59</v>
      </c>
      <c r="C18" s="118"/>
      <c r="D18" s="118"/>
      <c r="E18" s="118"/>
      <c r="F18" s="98">
        <v>0.3</v>
      </c>
      <c r="G18" s="73">
        <f>IFERROR(Team!M22,0)</f>
        <v>0</v>
      </c>
      <c r="J18" s="35" t="s">
        <v>53</v>
      </c>
      <c r="K18" s="36">
        <f>K17/30</f>
        <v>0</v>
      </c>
      <c r="N18" s="32">
        <f>IFERROR(IF(G18&lt;F18,1,0),0)</f>
        <v>1</v>
      </c>
      <c r="O18" s="32">
        <f>IFERROR(IF(G18&gt;=F18,1,0),0)</f>
        <v>0</v>
      </c>
    </row>
    <row r="19" spans="1:15" x14ac:dyDescent="0.2">
      <c r="B19" s="118" t="s">
        <v>87</v>
      </c>
      <c r="C19" s="118"/>
      <c r="D19" s="118"/>
      <c r="E19" s="118"/>
      <c r="F19" s="98">
        <v>0.5</v>
      </c>
      <c r="G19" s="73" t="e">
        <f>Team!T20</f>
        <v>#DIV/0!</v>
      </c>
      <c r="N19" s="32">
        <f>IFERROR(IF(G19&lt;F19,1,0),0)</f>
        <v>0</v>
      </c>
      <c r="O19" s="32">
        <f>IFERROR(IF(G19&gt;=F19,1,0),0)</f>
        <v>0</v>
      </c>
    </row>
    <row r="20" spans="1:15" x14ac:dyDescent="0.2">
      <c r="B20" s="117" t="s">
        <v>74</v>
      </c>
      <c r="C20" s="117"/>
      <c r="D20" s="117"/>
      <c r="E20" s="117"/>
      <c r="F20" s="99">
        <v>3</v>
      </c>
      <c r="G20" s="37">
        <f>IF(N20&gt;0,1,IF(O21&gt;2,4,3))</f>
        <v>1</v>
      </c>
      <c r="N20" s="38">
        <f>SUM(N16:N19)</f>
        <v>3</v>
      </c>
      <c r="O20" s="39">
        <f>SUM(O16:O19)</f>
        <v>0</v>
      </c>
    </row>
    <row r="21" spans="1:15" x14ac:dyDescent="0.2">
      <c r="B21" s="40"/>
      <c r="C21" s="40"/>
      <c r="D21" s="40"/>
      <c r="E21" s="40"/>
      <c r="F21" s="41"/>
      <c r="O21" s="38">
        <f>IF(O20&gt;0,O20,0)</f>
        <v>0</v>
      </c>
    </row>
    <row r="23" spans="1:15" x14ac:dyDescent="0.2">
      <c r="A23" s="67"/>
      <c r="B23" s="107" t="s">
        <v>67</v>
      </c>
      <c r="C23" s="107"/>
      <c r="D23" s="107"/>
      <c r="E23" s="107"/>
      <c r="F23" s="107"/>
      <c r="G23" s="107"/>
      <c r="H23" s="107"/>
      <c r="I23" s="107"/>
      <c r="J23" s="107"/>
      <c r="K23" s="107"/>
    </row>
    <row r="24" spans="1:15" ht="12" customHeight="1" x14ac:dyDescent="0.2">
      <c r="A24" s="67"/>
      <c r="B24" s="108" t="s">
        <v>77</v>
      </c>
      <c r="C24" s="109"/>
      <c r="D24" s="109"/>
      <c r="E24" s="109"/>
      <c r="F24" s="109"/>
      <c r="G24" s="109"/>
      <c r="H24" s="109"/>
      <c r="I24" s="110"/>
      <c r="J24" s="106">
        <f>Costing!C31</f>
        <v>0</v>
      </c>
      <c r="K24" s="106"/>
    </row>
    <row r="25" spans="1:15" x14ac:dyDescent="0.2">
      <c r="A25" s="67"/>
      <c r="B25" s="111"/>
      <c r="C25" s="112"/>
      <c r="D25" s="112"/>
      <c r="E25" s="112"/>
      <c r="F25" s="112"/>
      <c r="G25" s="112"/>
      <c r="H25" s="112"/>
      <c r="I25" s="113"/>
      <c r="J25" s="106"/>
      <c r="K25" s="106"/>
    </row>
    <row r="26" spans="1:15" x14ac:dyDescent="0.2">
      <c r="A26" s="67"/>
      <c r="B26" s="111"/>
      <c r="C26" s="112"/>
      <c r="D26" s="112"/>
      <c r="E26" s="112"/>
      <c r="F26" s="112"/>
      <c r="G26" s="112"/>
      <c r="H26" s="112"/>
      <c r="I26" s="113"/>
      <c r="J26" s="106"/>
      <c r="K26" s="106"/>
    </row>
    <row r="27" spans="1:15" x14ac:dyDescent="0.2">
      <c r="A27" s="67"/>
      <c r="B27" s="114"/>
      <c r="C27" s="115"/>
      <c r="D27" s="115"/>
      <c r="E27" s="115"/>
      <c r="F27" s="115"/>
      <c r="G27" s="115"/>
      <c r="H27" s="115"/>
      <c r="I27" s="116"/>
      <c r="J27" s="106"/>
      <c r="K27" s="106"/>
    </row>
    <row r="28" spans="1:15" x14ac:dyDescent="0.2">
      <c r="A28" s="67"/>
      <c r="B28" s="68"/>
      <c r="C28" s="68"/>
      <c r="D28" s="68"/>
      <c r="E28" s="69"/>
      <c r="F28" s="66"/>
    </row>
    <row r="29" spans="1:15" x14ac:dyDescent="0.2">
      <c r="A29" s="67"/>
      <c r="B29" s="75"/>
      <c r="C29" s="75"/>
      <c r="D29" s="75"/>
      <c r="E29" s="75"/>
      <c r="F29" s="75"/>
      <c r="G29" s="75"/>
      <c r="H29" s="75"/>
      <c r="I29" s="75"/>
      <c r="J29" s="75"/>
      <c r="K29" s="75"/>
    </row>
    <row r="30" spans="1:15" x14ac:dyDescent="0.2">
      <c r="A30" s="67"/>
      <c r="B30" s="129" t="s">
        <v>73</v>
      </c>
      <c r="C30" s="129"/>
      <c r="D30" s="129"/>
      <c r="E30" s="129"/>
      <c r="F30" s="129"/>
      <c r="G30" s="129"/>
      <c r="H30" s="76"/>
      <c r="I30" s="76"/>
      <c r="J30" s="76"/>
      <c r="K30" s="76"/>
    </row>
    <row r="31" spans="1:15" x14ac:dyDescent="0.2">
      <c r="A31" s="67"/>
      <c r="B31" s="130" t="s">
        <v>68</v>
      </c>
      <c r="C31" s="130"/>
      <c r="D31" s="130"/>
      <c r="E31" s="130"/>
      <c r="F31" s="130"/>
      <c r="G31" s="130"/>
      <c r="H31" s="78"/>
      <c r="I31" s="78"/>
      <c r="J31" s="78"/>
      <c r="K31" s="78"/>
    </row>
    <row r="32" spans="1:15" x14ac:dyDescent="0.2">
      <c r="A32" s="67"/>
      <c r="B32" s="79"/>
      <c r="C32" s="79"/>
      <c r="D32" s="79"/>
      <c r="E32" s="79"/>
      <c r="F32" s="79"/>
      <c r="G32" s="79"/>
      <c r="H32" s="77"/>
      <c r="I32" s="77"/>
      <c r="J32" s="77"/>
      <c r="K32" s="78"/>
    </row>
    <row r="33" spans="1:11" x14ac:dyDescent="0.2">
      <c r="A33" s="67"/>
      <c r="B33" s="132" t="s">
        <v>69</v>
      </c>
      <c r="C33" s="132"/>
      <c r="D33" s="132"/>
      <c r="E33" s="132"/>
      <c r="F33" s="132"/>
      <c r="G33" s="132"/>
      <c r="H33" s="132"/>
      <c r="I33" s="132"/>
      <c r="J33" s="132"/>
      <c r="K33" s="132"/>
    </row>
    <row r="34" spans="1:11" x14ac:dyDescent="0.2">
      <c r="A34" s="67"/>
      <c r="B34" s="132"/>
      <c r="C34" s="132"/>
      <c r="D34" s="132"/>
      <c r="E34" s="132"/>
      <c r="F34" s="132"/>
      <c r="G34" s="132"/>
      <c r="H34" s="132"/>
      <c r="I34" s="132"/>
      <c r="J34" s="132"/>
      <c r="K34" s="132"/>
    </row>
    <row r="36" spans="1:11" x14ac:dyDescent="0.2">
      <c r="B36" s="131" t="s">
        <v>62</v>
      </c>
      <c r="C36" s="131"/>
      <c r="D36" s="131"/>
      <c r="E36" s="131"/>
      <c r="G36" s="133" t="s">
        <v>76</v>
      </c>
      <c r="H36" s="133"/>
      <c r="I36" s="133"/>
      <c r="J36" s="133"/>
      <c r="K36" s="133"/>
    </row>
    <row r="37" spans="1:11" x14ac:dyDescent="0.2">
      <c r="B37" s="134" t="s">
        <v>66</v>
      </c>
      <c r="C37" s="134"/>
      <c r="D37" s="134"/>
      <c r="E37" s="134"/>
      <c r="G37" s="133"/>
      <c r="H37" s="133"/>
      <c r="I37" s="133"/>
      <c r="J37" s="133"/>
      <c r="K37" s="133"/>
    </row>
    <row r="38" spans="1:11" x14ac:dyDescent="0.2">
      <c r="B38" s="134"/>
      <c r="C38" s="134"/>
      <c r="D38" s="134"/>
      <c r="E38" s="134"/>
      <c r="G38" s="133"/>
      <c r="H38" s="133"/>
      <c r="I38" s="133"/>
      <c r="J38" s="133"/>
      <c r="K38" s="133"/>
    </row>
    <row r="39" spans="1:11" x14ac:dyDescent="0.2">
      <c r="B39" s="134"/>
      <c r="C39" s="134"/>
      <c r="D39" s="134"/>
      <c r="E39" s="134"/>
    </row>
    <row r="40" spans="1:11" x14ac:dyDescent="0.2">
      <c r="B40" s="134"/>
      <c r="C40" s="134"/>
      <c r="D40" s="134"/>
      <c r="E40" s="134"/>
    </row>
    <row r="41" spans="1:11" ht="15" customHeight="1" x14ac:dyDescent="0.2">
      <c r="B41" s="126" t="s">
        <v>63</v>
      </c>
      <c r="C41" s="127"/>
      <c r="D41" s="127"/>
      <c r="E41" s="128"/>
    </row>
    <row r="42" spans="1:11" ht="15" customHeight="1" x14ac:dyDescent="0.2">
      <c r="B42" s="126" t="s">
        <v>64</v>
      </c>
      <c r="C42" s="127"/>
      <c r="D42" s="127"/>
      <c r="E42" s="128"/>
    </row>
    <row r="43" spans="1:11" ht="15" customHeight="1" x14ac:dyDescent="0.2">
      <c r="B43" s="126" t="s">
        <v>65</v>
      </c>
      <c r="C43" s="127"/>
      <c r="D43" s="127"/>
      <c r="E43" s="128"/>
    </row>
  </sheetData>
  <mergeCells count="29">
    <mergeCell ref="B41:E41"/>
    <mergeCell ref="B30:G30"/>
    <mergeCell ref="B31:G31"/>
    <mergeCell ref="B42:E42"/>
    <mergeCell ref="B43:E43"/>
    <mergeCell ref="B36:E36"/>
    <mergeCell ref="B33:K34"/>
    <mergeCell ref="G36:K38"/>
    <mergeCell ref="B37:E40"/>
    <mergeCell ref="G2:K5"/>
    <mergeCell ref="D7:F7"/>
    <mergeCell ref="D10:K10"/>
    <mergeCell ref="D12:K12"/>
    <mergeCell ref="G7:I7"/>
    <mergeCell ref="J7:K7"/>
    <mergeCell ref="G8:I8"/>
    <mergeCell ref="B7:C7"/>
    <mergeCell ref="B15:E15"/>
    <mergeCell ref="I15:K15"/>
    <mergeCell ref="B12:C12"/>
    <mergeCell ref="B16:E16"/>
    <mergeCell ref="J24:K27"/>
    <mergeCell ref="B23:K23"/>
    <mergeCell ref="B24:I27"/>
    <mergeCell ref="B20:E20"/>
    <mergeCell ref="B10:C10"/>
    <mergeCell ref="B17:E17"/>
    <mergeCell ref="B18:E18"/>
    <mergeCell ref="B19:E19"/>
  </mergeCells>
  <conditionalFormatting sqref="G16:G18">
    <cfRule type="cellIs" dxfId="2" priority="7" operator="lessThan">
      <formula>0.3</formula>
    </cfRule>
  </conditionalFormatting>
  <conditionalFormatting sqref="G19">
    <cfRule type="cellIs" dxfId="1" priority="6" operator="lessThan">
      <formula>0.4</formula>
    </cfRule>
  </conditionalFormatting>
  <conditionalFormatting sqref="G20">
    <cfRule type="cellIs" dxfId="0" priority="5" operator="lessThan">
      <formula>3</formula>
    </cfRule>
  </conditionalFormatting>
  <dataValidations xWindow="648" yWindow="296" count="1">
    <dataValidation type="date" allowBlank="1" showInputMessage="1" showErrorMessage="1" prompt="Date format yyyy/mm/dd" sqref="J7:K7" xr:uid="{00000000-0002-0000-0000-000000000000}">
      <formula1>42736</formula1>
      <formula2>47848</formula2>
    </dataValidation>
  </dataValidations>
  <pageMargins left="0.70866141732283472" right="0.70866141732283472" top="0.74803149606299213" bottom="0.74803149606299213" header="0.31496062992125984" footer="0.31496062992125984"/>
  <pageSetup paperSize="9" orientation="portrait" r:id="rId1"/>
  <headerFoot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27"/>
  <sheetViews>
    <sheetView topLeftCell="A10" zoomScaleNormal="100" zoomScaleSheetLayoutView="110" workbookViewId="0">
      <selection activeCell="D17" sqref="D17"/>
    </sheetView>
  </sheetViews>
  <sheetFormatPr defaultRowHeight="12" x14ac:dyDescent="0.2"/>
  <cols>
    <col min="1" max="1" width="4.1640625" style="9" customWidth="1"/>
    <col min="2" max="2" width="24" style="9" customWidth="1"/>
    <col min="3" max="3" width="30" style="9" customWidth="1"/>
    <col min="4" max="4" width="31.33203125" style="9" customWidth="1"/>
    <col min="5" max="5" width="5.83203125" style="9" customWidth="1"/>
    <col min="6" max="6" width="6" style="9" customWidth="1"/>
    <col min="7" max="7" width="9.1640625" style="9" customWidth="1"/>
    <col min="8" max="8" width="12.5" style="9" customWidth="1"/>
    <col min="9" max="9" width="6.6640625" style="31" customWidth="1"/>
    <col min="10" max="10" width="5.6640625" style="9" customWidth="1"/>
    <col min="11" max="11" width="5.6640625" style="26" customWidth="1"/>
    <col min="12" max="18" width="9.33203125" style="9"/>
    <col min="19" max="19" width="11.5" style="9" customWidth="1"/>
    <col min="20" max="20" width="17" style="9" customWidth="1"/>
    <col min="21" max="21" width="16.5" style="9" customWidth="1"/>
    <col min="22" max="16384" width="9.33203125" style="9"/>
  </cols>
  <sheetData>
    <row r="1" spans="1:21" x14ac:dyDescent="0.2">
      <c r="A1" s="135" t="s">
        <v>35</v>
      </c>
      <c r="B1" s="135"/>
      <c r="C1" s="135"/>
      <c r="D1" s="135"/>
      <c r="E1" s="135"/>
      <c r="F1" s="135"/>
      <c r="G1" s="135"/>
      <c r="H1" s="135"/>
      <c r="I1" s="135"/>
      <c r="J1" s="135"/>
      <c r="K1" s="8"/>
      <c r="M1" s="9">
        <f ca="1">YEAR(NOW())</f>
        <v>2022</v>
      </c>
      <c r="S1" s="11" t="s">
        <v>44</v>
      </c>
    </row>
    <row r="2" spans="1:21" x14ac:dyDescent="0.2">
      <c r="A2" s="143" t="str">
        <f>"Bidder Name: "&amp;'Bid Summary'!D12</f>
        <v xml:space="preserve">Bidder Name: </v>
      </c>
      <c r="B2" s="143"/>
      <c r="C2" s="143"/>
      <c r="D2" s="144"/>
      <c r="E2" s="140" t="str">
        <f>"Bid Ref: "&amp;'Bid Summary'!D7</f>
        <v>Bid Ref: DPME 11/2022-23</v>
      </c>
      <c r="F2" s="141"/>
      <c r="G2" s="141"/>
      <c r="H2" s="141"/>
      <c r="I2" s="141"/>
      <c r="J2" s="142"/>
      <c r="K2" s="10"/>
      <c r="O2" s="11"/>
      <c r="P2" s="11"/>
      <c r="Q2" s="11"/>
      <c r="R2" s="101" t="s">
        <v>51</v>
      </c>
      <c r="S2" s="11">
        <f>COUNTIF(I4:I19,"&gt;0")</f>
        <v>0</v>
      </c>
      <c r="T2" s="100"/>
    </row>
    <row r="3" spans="1:21" x14ac:dyDescent="0.2">
      <c r="A3" s="12" t="s">
        <v>6</v>
      </c>
      <c r="B3" s="13" t="s">
        <v>0</v>
      </c>
      <c r="C3" s="13" t="s">
        <v>82</v>
      </c>
      <c r="D3" s="13" t="s">
        <v>11</v>
      </c>
      <c r="E3" s="14" t="s">
        <v>10</v>
      </c>
      <c r="F3" s="14" t="s">
        <v>26</v>
      </c>
      <c r="G3" s="14" t="s">
        <v>54</v>
      </c>
      <c r="H3" s="14" t="s">
        <v>86</v>
      </c>
      <c r="I3" s="15" t="s">
        <v>12</v>
      </c>
      <c r="J3" s="14" t="s">
        <v>29</v>
      </c>
      <c r="K3" s="16"/>
      <c r="M3" s="17" t="s">
        <v>55</v>
      </c>
      <c r="O3" s="11" t="s">
        <v>13</v>
      </c>
      <c r="P3" s="11" t="s">
        <v>21</v>
      </c>
      <c r="Q3" s="11">
        <f>SUMIF($E$4:$E$19,O3,$I$4:$I$19)</f>
        <v>0</v>
      </c>
      <c r="R3" s="18" t="e">
        <f>Q3/$I$20</f>
        <v>#DIV/0!</v>
      </c>
      <c r="T3" s="102" t="s">
        <v>89</v>
      </c>
      <c r="U3" s="102" t="s">
        <v>93</v>
      </c>
    </row>
    <row r="4" spans="1:21" x14ac:dyDescent="0.2">
      <c r="A4" s="19">
        <v>1</v>
      </c>
      <c r="B4" s="1"/>
      <c r="C4" s="1"/>
      <c r="D4" s="1"/>
      <c r="E4" s="4"/>
      <c r="F4" s="4"/>
      <c r="G4" s="4"/>
      <c r="H4" s="91"/>
      <c r="I4" s="20">
        <f>Deliverables!AB4</f>
        <v>0</v>
      </c>
      <c r="J4" s="42">
        <f>Experience!K5</f>
        <v>0</v>
      </c>
      <c r="K4" s="21"/>
      <c r="M4" s="11">
        <f>IF(G4&gt;0,$M$1-G4,0)</f>
        <v>0</v>
      </c>
      <c r="O4" s="11" t="s">
        <v>14</v>
      </c>
      <c r="P4" s="11" t="s">
        <v>15</v>
      </c>
      <c r="Q4" s="11">
        <f>SUMIF($E$4:$E$19,O4,$I$4:$I$19)</f>
        <v>0</v>
      </c>
      <c r="R4" s="18" t="e">
        <f>Q4/$I$20</f>
        <v>#DIV/0!</v>
      </c>
      <c r="T4" s="103">
        <f>IF(OR(E4=$O$3,E4=$O$4,E4=$O$5),H4*I4,0)</f>
        <v>0</v>
      </c>
      <c r="U4" s="103">
        <f>H4*I4</f>
        <v>0</v>
      </c>
    </row>
    <row r="5" spans="1:21" x14ac:dyDescent="0.2">
      <c r="A5" s="19">
        <v>2</v>
      </c>
      <c r="B5" s="1"/>
      <c r="C5" s="1"/>
      <c r="D5" s="1"/>
      <c r="E5" s="4"/>
      <c r="F5" s="4"/>
      <c r="G5" s="4"/>
      <c r="H5" s="91"/>
      <c r="I5" s="20">
        <f>Deliverables!AB5</f>
        <v>0</v>
      </c>
      <c r="J5" s="42">
        <f>Experience!K6</f>
        <v>0</v>
      </c>
      <c r="K5" s="21"/>
      <c r="M5" s="11">
        <f>IF(G5&gt;0,$M$1-G5,0)</f>
        <v>0</v>
      </c>
      <c r="O5" s="11" t="s">
        <v>16</v>
      </c>
      <c r="P5" s="11" t="s">
        <v>17</v>
      </c>
      <c r="Q5" s="11">
        <f>SUMIF($E$4:$E$19,O5,$I$4:$I$19)</f>
        <v>0</v>
      </c>
      <c r="R5" s="18" t="e">
        <f>Q5/$I$20</f>
        <v>#DIV/0!</v>
      </c>
      <c r="T5" s="103">
        <f t="shared" ref="T5:T18" si="0">IF(OR(E5=$O$3,E5=$O$4,E5=$O$5),H5*I5,0)</f>
        <v>0</v>
      </c>
      <c r="U5" s="103">
        <f t="shared" ref="U5:U18" si="1">H5*I5</f>
        <v>0</v>
      </c>
    </row>
    <row r="6" spans="1:21" x14ac:dyDescent="0.2">
      <c r="A6" s="19">
        <v>3</v>
      </c>
      <c r="B6" s="1"/>
      <c r="C6" s="1"/>
      <c r="D6" s="1"/>
      <c r="E6" s="4"/>
      <c r="F6" s="4"/>
      <c r="G6" s="4"/>
      <c r="H6" s="91"/>
      <c r="I6" s="20">
        <f>Deliverables!AB6</f>
        <v>0</v>
      </c>
      <c r="J6" s="42">
        <f>Experience!K7</f>
        <v>0</v>
      </c>
      <c r="K6" s="21"/>
      <c r="M6" s="11">
        <f t="shared" ref="M6:M8" si="2">IF(G6&gt;0,$M$1-G6,0)</f>
        <v>0</v>
      </c>
      <c r="O6" s="11" t="s">
        <v>18</v>
      </c>
      <c r="P6" s="11" t="s">
        <v>19</v>
      </c>
      <c r="Q6" s="11">
        <f>SUMIF($E$4:$E$19,O6,$I$4:$I$19)</f>
        <v>0</v>
      </c>
      <c r="R6" s="18" t="e">
        <f>Q6/$I$20</f>
        <v>#DIV/0!</v>
      </c>
      <c r="T6" s="103">
        <f t="shared" si="0"/>
        <v>0</v>
      </c>
      <c r="U6" s="103">
        <f t="shared" si="1"/>
        <v>0</v>
      </c>
    </row>
    <row r="7" spans="1:21" x14ac:dyDescent="0.2">
      <c r="A7" s="19">
        <v>4</v>
      </c>
      <c r="B7" s="1"/>
      <c r="C7" s="1"/>
      <c r="D7" s="1"/>
      <c r="E7" s="4"/>
      <c r="F7" s="4"/>
      <c r="G7" s="4"/>
      <c r="H7" s="91"/>
      <c r="I7" s="20">
        <f>Deliverables!AB7</f>
        <v>0</v>
      </c>
      <c r="J7" s="42">
        <f>Experience!K8</f>
        <v>0</v>
      </c>
      <c r="K7" s="21"/>
      <c r="M7" s="11">
        <f t="shared" si="2"/>
        <v>0</v>
      </c>
      <c r="O7" s="11" t="s">
        <v>20</v>
      </c>
      <c r="P7" s="11" t="s">
        <v>20</v>
      </c>
      <c r="Q7" s="11">
        <f>SUMIF($E$4:$E$19,O7,$I$4:$I$19)</f>
        <v>0</v>
      </c>
      <c r="R7" s="18" t="e">
        <f>Q7/$I$20</f>
        <v>#DIV/0!</v>
      </c>
      <c r="T7" s="103">
        <f t="shared" si="0"/>
        <v>0</v>
      </c>
      <c r="U7" s="103">
        <f t="shared" si="1"/>
        <v>0</v>
      </c>
    </row>
    <row r="8" spans="1:21" x14ac:dyDescent="0.2">
      <c r="A8" s="19">
        <v>5</v>
      </c>
      <c r="B8" s="1"/>
      <c r="C8" s="1"/>
      <c r="D8" s="1"/>
      <c r="E8" s="4"/>
      <c r="F8" s="4"/>
      <c r="G8" s="4"/>
      <c r="H8" s="91"/>
      <c r="I8" s="20">
        <f>Deliverables!AB8</f>
        <v>0</v>
      </c>
      <c r="J8" s="42">
        <f>Experience!K9</f>
        <v>0</v>
      </c>
      <c r="K8" s="21"/>
      <c r="M8" s="11">
        <f t="shared" si="2"/>
        <v>0</v>
      </c>
      <c r="O8" s="11"/>
      <c r="P8" s="11"/>
      <c r="Q8" s="11"/>
      <c r="R8" s="22"/>
      <c r="T8" s="103">
        <f t="shared" si="0"/>
        <v>0</v>
      </c>
      <c r="U8" s="103">
        <f t="shared" si="1"/>
        <v>0</v>
      </c>
    </row>
    <row r="9" spans="1:21" x14ac:dyDescent="0.2">
      <c r="A9" s="19">
        <v>6</v>
      </c>
      <c r="B9" s="1"/>
      <c r="C9" s="1"/>
      <c r="D9" s="1"/>
      <c r="E9" s="4"/>
      <c r="F9" s="4"/>
      <c r="G9" s="4"/>
      <c r="H9" s="91"/>
      <c r="I9" s="20">
        <f>Deliverables!AB9</f>
        <v>0</v>
      </c>
      <c r="J9" s="42">
        <f>Experience!K10</f>
        <v>0</v>
      </c>
      <c r="K9" s="21"/>
      <c r="M9" s="11">
        <f>IF(G9&gt;0,$M$1-G9,0)</f>
        <v>0</v>
      </c>
      <c r="O9" s="11" t="s">
        <v>22</v>
      </c>
      <c r="P9" s="11" t="s">
        <v>23</v>
      </c>
      <c r="Q9" s="11">
        <f>SUMIF($F$4:$F$19,O9,$I$4:$I$19)</f>
        <v>0</v>
      </c>
      <c r="R9" s="18" t="e">
        <f>Q9/$I$20</f>
        <v>#DIV/0!</v>
      </c>
      <c r="T9" s="103">
        <f t="shared" si="0"/>
        <v>0</v>
      </c>
      <c r="U9" s="103">
        <f t="shared" si="1"/>
        <v>0</v>
      </c>
    </row>
    <row r="10" spans="1:21" x14ac:dyDescent="0.2">
      <c r="A10" s="19">
        <v>7</v>
      </c>
      <c r="B10" s="1"/>
      <c r="C10" s="1"/>
      <c r="D10" s="1"/>
      <c r="E10" s="4"/>
      <c r="F10" s="4"/>
      <c r="G10" s="4"/>
      <c r="H10" s="91"/>
      <c r="I10" s="20">
        <f>Deliverables!AB10</f>
        <v>0</v>
      </c>
      <c r="J10" s="42">
        <f>Experience!K11</f>
        <v>0</v>
      </c>
      <c r="K10" s="21"/>
      <c r="M10" s="11">
        <f t="shared" ref="M10:M19" si="3">IF(G10&gt;0,$M$1-G10,0)</f>
        <v>0</v>
      </c>
      <c r="O10" s="11" t="s">
        <v>24</v>
      </c>
      <c r="P10" s="11" t="s">
        <v>25</v>
      </c>
      <c r="Q10" s="11">
        <f>SUMIF($F$4:$F$19,O10,$I$4:$I$19)</f>
        <v>0</v>
      </c>
      <c r="R10" s="23" t="e">
        <f>Q10/$I$20</f>
        <v>#DIV/0!</v>
      </c>
      <c r="T10" s="103">
        <f t="shared" si="0"/>
        <v>0</v>
      </c>
      <c r="U10" s="103">
        <f t="shared" si="1"/>
        <v>0</v>
      </c>
    </row>
    <row r="11" spans="1:21" x14ac:dyDescent="0.2">
      <c r="A11" s="19">
        <v>8</v>
      </c>
      <c r="B11" s="1"/>
      <c r="C11" s="1"/>
      <c r="D11" s="1"/>
      <c r="E11" s="4"/>
      <c r="F11" s="4"/>
      <c r="G11" s="4"/>
      <c r="H11" s="91"/>
      <c r="I11" s="20">
        <f>Deliverables!AB11</f>
        <v>0</v>
      </c>
      <c r="J11" s="42">
        <f>Experience!K12</f>
        <v>0</v>
      </c>
      <c r="K11" s="21"/>
      <c r="M11" s="11">
        <f t="shared" si="3"/>
        <v>0</v>
      </c>
      <c r="T11" s="103">
        <f t="shared" si="0"/>
        <v>0</v>
      </c>
      <c r="U11" s="103">
        <f t="shared" si="1"/>
        <v>0</v>
      </c>
    </row>
    <row r="12" spans="1:21" x14ac:dyDescent="0.2">
      <c r="A12" s="19">
        <v>9</v>
      </c>
      <c r="B12" s="1"/>
      <c r="C12" s="1"/>
      <c r="D12" s="1"/>
      <c r="E12" s="4"/>
      <c r="F12" s="4"/>
      <c r="G12" s="4"/>
      <c r="H12" s="91"/>
      <c r="I12" s="20">
        <f>Deliverables!AB12</f>
        <v>0</v>
      </c>
      <c r="J12" s="42">
        <f>Experience!K13</f>
        <v>0</v>
      </c>
      <c r="K12" s="21"/>
      <c r="M12" s="11">
        <f t="shared" si="3"/>
        <v>0</v>
      </c>
      <c r="Q12" s="11" t="s">
        <v>52</v>
      </c>
      <c r="R12" s="24" t="e">
        <f>SUM(R3:R5)</f>
        <v>#DIV/0!</v>
      </c>
      <c r="T12" s="103">
        <f t="shared" si="0"/>
        <v>0</v>
      </c>
      <c r="U12" s="103">
        <f t="shared" si="1"/>
        <v>0</v>
      </c>
    </row>
    <row r="13" spans="1:21" x14ac:dyDescent="0.2">
      <c r="A13" s="19">
        <v>10</v>
      </c>
      <c r="B13" s="1"/>
      <c r="C13" s="1"/>
      <c r="D13" s="1"/>
      <c r="E13" s="4"/>
      <c r="F13" s="4"/>
      <c r="G13" s="4"/>
      <c r="H13" s="91"/>
      <c r="I13" s="20">
        <f>Deliverables!AB13</f>
        <v>0</v>
      </c>
      <c r="J13" s="42">
        <f>Experience!K14</f>
        <v>0</v>
      </c>
      <c r="K13" s="21"/>
      <c r="M13" s="11">
        <f t="shared" si="3"/>
        <v>0</v>
      </c>
      <c r="T13" s="103">
        <f t="shared" si="0"/>
        <v>0</v>
      </c>
      <c r="U13" s="103">
        <f t="shared" si="1"/>
        <v>0</v>
      </c>
    </row>
    <row r="14" spans="1:21" x14ac:dyDescent="0.2">
      <c r="A14" s="19">
        <v>11</v>
      </c>
      <c r="B14" s="1"/>
      <c r="C14" s="1"/>
      <c r="D14" s="1"/>
      <c r="E14" s="4"/>
      <c r="F14" s="4"/>
      <c r="G14" s="4"/>
      <c r="H14" s="91"/>
      <c r="I14" s="20">
        <f>Deliverables!AB14</f>
        <v>0</v>
      </c>
      <c r="J14" s="42">
        <f>Experience!K15</f>
        <v>0</v>
      </c>
      <c r="K14" s="21"/>
      <c r="M14" s="11">
        <f t="shared" si="3"/>
        <v>0</v>
      </c>
      <c r="T14" s="103">
        <f t="shared" si="0"/>
        <v>0</v>
      </c>
      <c r="U14" s="103">
        <f t="shared" si="1"/>
        <v>0</v>
      </c>
    </row>
    <row r="15" spans="1:21" x14ac:dyDescent="0.2">
      <c r="A15" s="19">
        <v>12</v>
      </c>
      <c r="B15" s="1"/>
      <c r="C15" s="1"/>
      <c r="D15" s="1"/>
      <c r="E15" s="4"/>
      <c r="F15" s="4"/>
      <c r="G15" s="4"/>
      <c r="H15" s="91"/>
      <c r="I15" s="20">
        <f>Deliverables!AB15</f>
        <v>0</v>
      </c>
      <c r="J15" s="42">
        <f>Experience!K16</f>
        <v>0</v>
      </c>
      <c r="K15" s="21"/>
      <c r="M15" s="11">
        <f>IF(G15&gt;0,$M$1-G15,0)</f>
        <v>0</v>
      </c>
      <c r="T15" s="103">
        <f t="shared" si="0"/>
        <v>0</v>
      </c>
      <c r="U15" s="103">
        <f t="shared" si="1"/>
        <v>0</v>
      </c>
    </row>
    <row r="16" spans="1:21" x14ac:dyDescent="0.2">
      <c r="A16" s="19">
        <v>13</v>
      </c>
      <c r="B16" s="1"/>
      <c r="C16" s="1"/>
      <c r="D16" s="1"/>
      <c r="E16" s="4"/>
      <c r="F16" s="4"/>
      <c r="G16" s="4"/>
      <c r="H16" s="91"/>
      <c r="I16" s="20">
        <f>Deliverables!AB16</f>
        <v>0</v>
      </c>
      <c r="J16" s="42">
        <f>Experience!K17</f>
        <v>0</v>
      </c>
      <c r="K16" s="21"/>
      <c r="M16" s="11">
        <f t="shared" si="3"/>
        <v>0</v>
      </c>
      <c r="T16" s="103">
        <f t="shared" si="0"/>
        <v>0</v>
      </c>
      <c r="U16" s="103">
        <f t="shared" si="1"/>
        <v>0</v>
      </c>
    </row>
    <row r="17" spans="1:21" x14ac:dyDescent="0.2">
      <c r="A17" s="19">
        <v>14</v>
      </c>
      <c r="B17" s="1"/>
      <c r="C17" s="1"/>
      <c r="D17" s="1"/>
      <c r="E17" s="4"/>
      <c r="F17" s="4"/>
      <c r="G17" s="4"/>
      <c r="H17" s="91"/>
      <c r="I17" s="20">
        <f>Deliverables!AB17</f>
        <v>0</v>
      </c>
      <c r="J17" s="42">
        <f>Experience!K18</f>
        <v>0</v>
      </c>
      <c r="K17" s="21"/>
      <c r="M17" s="11">
        <f t="shared" si="3"/>
        <v>0</v>
      </c>
      <c r="T17" s="103">
        <f t="shared" si="0"/>
        <v>0</v>
      </c>
      <c r="U17" s="103">
        <f t="shared" si="1"/>
        <v>0</v>
      </c>
    </row>
    <row r="18" spans="1:21" x14ac:dyDescent="0.2">
      <c r="A18" s="19">
        <v>15</v>
      </c>
      <c r="B18" s="1"/>
      <c r="C18" s="1"/>
      <c r="D18" s="1"/>
      <c r="E18" s="4"/>
      <c r="F18" s="4"/>
      <c r="G18" s="4"/>
      <c r="H18" s="91"/>
      <c r="I18" s="20">
        <f>Deliverables!AB18</f>
        <v>0</v>
      </c>
      <c r="J18" s="42">
        <f>Experience!K19</f>
        <v>0</v>
      </c>
      <c r="K18" s="21"/>
      <c r="M18" s="11">
        <f t="shared" si="3"/>
        <v>0</v>
      </c>
      <c r="T18" s="103">
        <f t="shared" si="0"/>
        <v>0</v>
      </c>
      <c r="U18" s="103">
        <f t="shared" si="1"/>
        <v>0</v>
      </c>
    </row>
    <row r="19" spans="1:21" x14ac:dyDescent="0.2">
      <c r="A19" s="19" t="s">
        <v>49</v>
      </c>
      <c r="B19" s="6" t="s">
        <v>20</v>
      </c>
      <c r="C19" s="6" t="s">
        <v>20</v>
      </c>
      <c r="D19" s="6" t="s">
        <v>60</v>
      </c>
      <c r="E19" s="7"/>
      <c r="F19" s="7"/>
      <c r="G19" s="7"/>
      <c r="H19" s="92"/>
      <c r="I19" s="20">
        <f>Deliverables!AB19</f>
        <v>0</v>
      </c>
      <c r="J19" s="42">
        <f>Experience!K20</f>
        <v>0</v>
      </c>
      <c r="K19" s="21"/>
      <c r="M19" s="11">
        <f t="shared" si="3"/>
        <v>0</v>
      </c>
      <c r="S19" s="9" t="s">
        <v>88</v>
      </c>
      <c r="T19" s="104">
        <f>SUM(T4:T18)</f>
        <v>0</v>
      </c>
      <c r="U19" s="104">
        <f>SUM(U4:U18)</f>
        <v>0</v>
      </c>
    </row>
    <row r="20" spans="1:21" x14ac:dyDescent="0.2">
      <c r="I20" s="25">
        <f>SUM(I4:I19)</f>
        <v>0</v>
      </c>
      <c r="M20" s="96" t="e">
        <f>AVERAGEIF(M4:M19,"&lt;&gt;0")</f>
        <v>#DIV/0!</v>
      </c>
      <c r="S20" s="9" t="s">
        <v>90</v>
      </c>
      <c r="T20" s="29" t="e">
        <f>T19/U19</f>
        <v>#DIV/0!</v>
      </c>
    </row>
    <row r="21" spans="1:21" x14ac:dyDescent="0.2">
      <c r="I21" s="27"/>
      <c r="L21" s="11" t="s">
        <v>56</v>
      </c>
      <c r="M21" s="28">
        <f>COUNTIFS(M4:M19,"&lt;36",M4:M19,"&gt;0")</f>
        <v>0</v>
      </c>
    </row>
    <row r="22" spans="1:21" ht="12" customHeight="1" x14ac:dyDescent="0.2">
      <c r="B22" s="71" t="s">
        <v>75</v>
      </c>
      <c r="C22" s="139" t="s">
        <v>96</v>
      </c>
      <c r="D22" s="139"/>
      <c r="I22" s="27"/>
      <c r="L22" s="11" t="s">
        <v>57</v>
      </c>
      <c r="M22" s="29" t="e">
        <f>M21/S2</f>
        <v>#DIV/0!</v>
      </c>
    </row>
    <row r="23" spans="1:21" x14ac:dyDescent="0.2">
      <c r="B23" s="136" t="s">
        <v>66</v>
      </c>
      <c r="C23" s="139"/>
      <c r="D23" s="139"/>
      <c r="I23" s="27"/>
      <c r="K23" s="9"/>
    </row>
    <row r="24" spans="1:21" x14ac:dyDescent="0.2">
      <c r="B24" s="137"/>
      <c r="C24" s="139"/>
      <c r="D24" s="139"/>
      <c r="I24" s="27"/>
      <c r="K24" s="9"/>
    </row>
    <row r="25" spans="1:21" x14ac:dyDescent="0.2">
      <c r="B25" s="137"/>
      <c r="C25" s="139"/>
      <c r="D25" s="139"/>
      <c r="I25" s="27"/>
      <c r="K25" s="9"/>
    </row>
    <row r="26" spans="1:21" x14ac:dyDescent="0.2">
      <c r="B26" s="138"/>
      <c r="C26" s="139"/>
      <c r="D26" s="139"/>
      <c r="I26" s="30"/>
      <c r="K26" s="9"/>
    </row>
    <row r="27" spans="1:21" x14ac:dyDescent="0.2">
      <c r="I27" s="30"/>
      <c r="K27" s="9"/>
    </row>
  </sheetData>
  <mergeCells count="5">
    <mergeCell ref="A1:J1"/>
    <mergeCell ref="B23:B26"/>
    <mergeCell ref="C22:D26"/>
    <mergeCell ref="E2:J2"/>
    <mergeCell ref="A2:D2"/>
  </mergeCells>
  <dataValidations xWindow="761" yWindow="254" count="6">
    <dataValidation type="list" allowBlank="1" showInputMessage="1" showErrorMessage="1" sqref="E19" xr:uid="{00000000-0002-0000-0100-000000000000}">
      <formula1>$O$3:$O$7</formula1>
    </dataValidation>
    <dataValidation type="list" allowBlank="1" showInputMessage="1" showErrorMessage="1" sqref="F19:H19" xr:uid="{00000000-0002-0000-0100-000001000000}">
      <formula1>$O$9:$O$10</formula1>
    </dataValidation>
    <dataValidation type="whole" allowBlank="1" showInputMessage="1" showErrorMessage="1" error="Year out of range (1900-2020)" prompt="Year only" sqref="G4:G18" xr:uid="{00000000-0002-0000-0100-000002000000}">
      <formula1>1900</formula1>
      <formula2>2020</formula2>
    </dataValidation>
    <dataValidation type="list" allowBlank="1" showInputMessage="1" showErrorMessage="1" prompt="Enter M for Male and F for Female" sqref="F4:F18" xr:uid="{00000000-0002-0000-0100-000003000000}">
      <formula1>$O$9:$O$10</formula1>
    </dataValidation>
    <dataValidation type="list" allowBlank="1" showInputMessage="1" showErrorMessage="1" prompt="Select value from drop down list only" sqref="E4:E18" xr:uid="{00000000-0002-0000-0100-000004000000}">
      <formula1>$O$3:$O$7</formula1>
    </dataValidation>
    <dataValidation type="whole" allowBlank="1" showInputMessage="1" showErrorMessage="1" error="Year out of range (1900-2020)" prompt="Year only" sqref="H4:H18" xr:uid="{00000000-0002-0000-0100-000005000000}">
      <formula1>0</formula1>
      <formula2>100000</formula2>
    </dataValidation>
  </dataValidations>
  <pageMargins left="0.51181102362204722" right="0.51181102362204722" top="0.55118110236220474" bottom="0.55118110236220474" header="0.31496062992125984" footer="0.31496062992125984"/>
  <pageSetup paperSize="9" orientation="landscape" r:id="rId1"/>
  <headerFooter>
    <oddFooter>&amp;L&amp;F&amp;C&amp;A&amp;R&amp;N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54"/>
  <sheetViews>
    <sheetView zoomScaleNormal="100" zoomScaleSheetLayoutView="100" workbookViewId="0">
      <selection activeCell="E25" sqref="E25"/>
    </sheetView>
  </sheetViews>
  <sheetFormatPr defaultRowHeight="12" x14ac:dyDescent="0.2"/>
  <cols>
    <col min="1" max="1" width="21.83203125" style="43" customWidth="1"/>
    <col min="2" max="2" width="29.33203125" style="43" customWidth="1"/>
    <col min="3" max="3" width="26.5" style="43" customWidth="1"/>
    <col min="4" max="5" width="11.83203125" style="43" customWidth="1"/>
    <col min="6" max="6" width="12.5" style="49" customWidth="1"/>
    <col min="7" max="8" width="9.33203125" style="43"/>
    <col min="9" max="9" width="7" style="43" customWidth="1"/>
    <col min="10" max="10" width="29.1640625" style="43" customWidth="1"/>
    <col min="11" max="16384" width="9.33203125" style="43"/>
  </cols>
  <sheetData>
    <row r="1" spans="1:11" x14ac:dyDescent="0.2">
      <c r="A1" s="107" t="s">
        <v>36</v>
      </c>
      <c r="B1" s="107"/>
      <c r="C1" s="107"/>
      <c r="D1" s="107"/>
      <c r="E1" s="107"/>
      <c r="F1" s="107"/>
      <c r="H1" s="44" t="s">
        <v>48</v>
      </c>
    </row>
    <row r="2" spans="1:11" x14ac:dyDescent="0.2">
      <c r="A2" s="119" t="str">
        <f>"Bidder Name: "&amp;'Bid Summary'!D12</f>
        <v xml:space="preserve">Bidder Name: </v>
      </c>
      <c r="B2" s="120"/>
      <c r="C2" s="145"/>
      <c r="D2" s="146" t="str">
        <f>"Bid Ref: "&amp;'Bid Summary'!D7</f>
        <v>Bid Ref: DPME 11/2022-23</v>
      </c>
      <c r="E2" s="146"/>
      <c r="F2" s="146"/>
    </row>
    <row r="3" spans="1:11" ht="24" x14ac:dyDescent="0.2">
      <c r="A3" s="33" t="s">
        <v>0</v>
      </c>
      <c r="B3" s="33" t="s">
        <v>1</v>
      </c>
      <c r="C3" s="45" t="s">
        <v>30</v>
      </c>
      <c r="D3" s="33" t="s">
        <v>2</v>
      </c>
      <c r="E3" s="33" t="s">
        <v>3</v>
      </c>
      <c r="F3" s="46" t="s">
        <v>4</v>
      </c>
    </row>
    <row r="4" spans="1:11" x14ac:dyDescent="0.2">
      <c r="A4" s="1"/>
      <c r="B4" s="1"/>
      <c r="C4" s="1"/>
      <c r="D4" s="2"/>
      <c r="E4" s="2"/>
      <c r="F4" s="3"/>
      <c r="I4" s="9"/>
      <c r="J4" s="131" t="s">
        <v>50</v>
      </c>
      <c r="K4" s="131"/>
    </row>
    <row r="5" spans="1:11" x14ac:dyDescent="0.2">
      <c r="A5" s="1"/>
      <c r="B5" s="1"/>
      <c r="C5" s="1"/>
      <c r="D5" s="2"/>
      <c r="E5" s="2"/>
      <c r="F5" s="3"/>
      <c r="I5" s="19">
        <v>1</v>
      </c>
      <c r="J5" s="47">
        <f>Team!B4</f>
        <v>0</v>
      </c>
      <c r="K5" s="11">
        <f>COUNTIF($A$4:$A$48,J5)</f>
        <v>0</v>
      </c>
    </row>
    <row r="6" spans="1:11" x14ac:dyDescent="0.2">
      <c r="A6" s="1"/>
      <c r="B6" s="1"/>
      <c r="C6" s="1"/>
      <c r="D6" s="2"/>
      <c r="E6" s="2"/>
      <c r="F6" s="3"/>
      <c r="I6" s="19">
        <v>2</v>
      </c>
      <c r="J6" s="11">
        <f>Team!B5</f>
        <v>0</v>
      </c>
      <c r="K6" s="11">
        <f t="shared" ref="K6:K20" si="0">COUNTIF($A$4:$A$48,J6)</f>
        <v>0</v>
      </c>
    </row>
    <row r="7" spans="1:11" x14ac:dyDescent="0.2">
      <c r="A7" s="1"/>
      <c r="B7" s="1"/>
      <c r="C7" s="1"/>
      <c r="D7" s="2"/>
      <c r="E7" s="2"/>
      <c r="F7" s="3"/>
      <c r="I7" s="19">
        <v>3</v>
      </c>
      <c r="J7" s="11">
        <f>Team!B6</f>
        <v>0</v>
      </c>
      <c r="K7" s="11">
        <f t="shared" si="0"/>
        <v>0</v>
      </c>
    </row>
    <row r="8" spans="1:11" x14ac:dyDescent="0.2">
      <c r="A8" s="1"/>
      <c r="B8" s="1"/>
      <c r="C8" s="1"/>
      <c r="D8" s="2"/>
      <c r="E8" s="2"/>
      <c r="F8" s="3"/>
      <c r="I8" s="19">
        <v>4</v>
      </c>
      <c r="J8" s="11">
        <f>Team!B7</f>
        <v>0</v>
      </c>
      <c r="K8" s="11">
        <f t="shared" si="0"/>
        <v>0</v>
      </c>
    </row>
    <row r="9" spans="1:11" x14ac:dyDescent="0.2">
      <c r="A9" s="1"/>
      <c r="B9" s="1"/>
      <c r="C9" s="1"/>
      <c r="D9" s="2"/>
      <c r="E9" s="2"/>
      <c r="F9" s="3"/>
      <c r="I9" s="19">
        <v>5</v>
      </c>
      <c r="J9" s="11">
        <f>Team!B8</f>
        <v>0</v>
      </c>
      <c r="K9" s="11">
        <f t="shared" si="0"/>
        <v>0</v>
      </c>
    </row>
    <row r="10" spans="1:11" x14ac:dyDescent="0.2">
      <c r="A10" s="1"/>
      <c r="B10" s="1"/>
      <c r="C10" s="1"/>
      <c r="D10" s="2"/>
      <c r="E10" s="2"/>
      <c r="F10" s="3"/>
      <c r="I10" s="19">
        <v>6</v>
      </c>
      <c r="J10" s="11">
        <f>Team!B9</f>
        <v>0</v>
      </c>
      <c r="K10" s="11">
        <f t="shared" si="0"/>
        <v>0</v>
      </c>
    </row>
    <row r="11" spans="1:11" x14ac:dyDescent="0.2">
      <c r="A11" s="1"/>
      <c r="B11" s="1"/>
      <c r="C11" s="1"/>
      <c r="D11" s="2"/>
      <c r="E11" s="2"/>
      <c r="F11" s="3"/>
      <c r="I11" s="19">
        <v>7</v>
      </c>
      <c r="J11" s="11">
        <f>Team!B10</f>
        <v>0</v>
      </c>
      <c r="K11" s="11">
        <f t="shared" si="0"/>
        <v>0</v>
      </c>
    </row>
    <row r="12" spans="1:11" x14ac:dyDescent="0.2">
      <c r="A12" s="1"/>
      <c r="B12" s="1"/>
      <c r="C12" s="1"/>
      <c r="D12" s="2"/>
      <c r="E12" s="2"/>
      <c r="F12" s="3"/>
      <c r="I12" s="19">
        <v>8</v>
      </c>
      <c r="J12" s="11">
        <f>Team!B11</f>
        <v>0</v>
      </c>
      <c r="K12" s="11">
        <f t="shared" si="0"/>
        <v>0</v>
      </c>
    </row>
    <row r="13" spans="1:11" x14ac:dyDescent="0.2">
      <c r="A13" s="1"/>
      <c r="B13" s="1"/>
      <c r="C13" s="1"/>
      <c r="D13" s="2"/>
      <c r="E13" s="2"/>
      <c r="F13" s="3"/>
      <c r="I13" s="19">
        <v>9</v>
      </c>
      <c r="J13" s="11">
        <f>Team!B12</f>
        <v>0</v>
      </c>
      <c r="K13" s="11">
        <f t="shared" si="0"/>
        <v>0</v>
      </c>
    </row>
    <row r="14" spans="1:11" x14ac:dyDescent="0.2">
      <c r="A14" s="1"/>
      <c r="B14" s="1"/>
      <c r="C14" s="1"/>
      <c r="D14" s="2"/>
      <c r="E14" s="2"/>
      <c r="F14" s="3"/>
      <c r="I14" s="19">
        <v>10</v>
      </c>
      <c r="J14" s="11">
        <f>Team!B13</f>
        <v>0</v>
      </c>
      <c r="K14" s="11">
        <f t="shared" si="0"/>
        <v>0</v>
      </c>
    </row>
    <row r="15" spans="1:11" x14ac:dyDescent="0.2">
      <c r="A15" s="1"/>
      <c r="B15" s="1"/>
      <c r="C15" s="1"/>
      <c r="D15" s="2"/>
      <c r="E15" s="2"/>
      <c r="F15" s="3"/>
      <c r="I15" s="19">
        <v>11</v>
      </c>
      <c r="J15" s="11">
        <f>Team!B14</f>
        <v>0</v>
      </c>
      <c r="K15" s="11">
        <f t="shared" si="0"/>
        <v>0</v>
      </c>
    </row>
    <row r="16" spans="1:11" x14ac:dyDescent="0.2">
      <c r="A16" s="1"/>
      <c r="B16" s="1"/>
      <c r="C16" s="1"/>
      <c r="D16" s="2"/>
      <c r="E16" s="2"/>
      <c r="F16" s="3"/>
      <c r="I16" s="19">
        <v>12</v>
      </c>
      <c r="J16" s="11">
        <f>Team!B15</f>
        <v>0</v>
      </c>
      <c r="K16" s="11">
        <f t="shared" si="0"/>
        <v>0</v>
      </c>
    </row>
    <row r="17" spans="1:11" x14ac:dyDescent="0.2">
      <c r="A17" s="1"/>
      <c r="B17" s="1"/>
      <c r="C17" s="1"/>
      <c r="D17" s="2"/>
      <c r="E17" s="2"/>
      <c r="F17" s="3"/>
      <c r="I17" s="19">
        <v>13</v>
      </c>
      <c r="J17" s="11">
        <f>Team!B16</f>
        <v>0</v>
      </c>
      <c r="K17" s="11">
        <f t="shared" si="0"/>
        <v>0</v>
      </c>
    </row>
    <row r="18" spans="1:11" x14ac:dyDescent="0.2">
      <c r="A18" s="1"/>
      <c r="B18" s="1"/>
      <c r="C18" s="1"/>
      <c r="D18" s="2"/>
      <c r="E18" s="2"/>
      <c r="F18" s="3"/>
      <c r="I18" s="19">
        <v>14</v>
      </c>
      <c r="J18" s="11">
        <f>Team!B17</f>
        <v>0</v>
      </c>
      <c r="K18" s="11">
        <f t="shared" si="0"/>
        <v>0</v>
      </c>
    </row>
    <row r="19" spans="1:11" x14ac:dyDescent="0.2">
      <c r="A19" s="1"/>
      <c r="B19" s="1"/>
      <c r="C19" s="1"/>
      <c r="D19" s="2"/>
      <c r="E19" s="2"/>
      <c r="F19" s="3"/>
      <c r="I19" s="19">
        <v>15</v>
      </c>
      <c r="J19" s="11">
        <f>Team!B18</f>
        <v>0</v>
      </c>
      <c r="K19" s="11">
        <f t="shared" si="0"/>
        <v>0</v>
      </c>
    </row>
    <row r="20" spans="1:11" x14ac:dyDescent="0.2">
      <c r="A20" s="1"/>
      <c r="B20" s="1"/>
      <c r="C20" s="1"/>
      <c r="D20" s="2"/>
      <c r="E20" s="2"/>
      <c r="F20" s="3"/>
      <c r="I20" s="48" t="s">
        <v>49</v>
      </c>
      <c r="J20" s="11" t="str">
        <f>Team!B19</f>
        <v>Other</v>
      </c>
      <c r="K20" s="11">
        <f t="shared" si="0"/>
        <v>0</v>
      </c>
    </row>
    <row r="21" spans="1:11" x14ac:dyDescent="0.2">
      <c r="A21" s="1"/>
      <c r="B21" s="1"/>
      <c r="C21" s="1"/>
      <c r="D21" s="2"/>
      <c r="E21" s="2"/>
      <c r="F21" s="3"/>
    </row>
    <row r="22" spans="1:11" x14ac:dyDescent="0.2">
      <c r="A22" s="1"/>
      <c r="B22" s="1"/>
      <c r="C22" s="1"/>
      <c r="D22" s="2"/>
      <c r="E22" s="2"/>
      <c r="F22" s="3"/>
    </row>
    <row r="23" spans="1:11" x14ac:dyDescent="0.2">
      <c r="A23" s="1"/>
      <c r="B23" s="1"/>
      <c r="C23" s="1"/>
      <c r="D23" s="2"/>
      <c r="E23" s="2"/>
      <c r="F23" s="3"/>
    </row>
    <row r="24" spans="1:11" x14ac:dyDescent="0.2">
      <c r="A24" s="1"/>
      <c r="B24" s="1"/>
      <c r="C24" s="1"/>
      <c r="D24" s="2"/>
      <c r="E24" s="2"/>
      <c r="F24" s="3"/>
    </row>
    <row r="25" spans="1:11" x14ac:dyDescent="0.2">
      <c r="A25" s="1"/>
      <c r="B25" s="1"/>
      <c r="C25" s="1"/>
      <c r="D25" s="2"/>
      <c r="E25" s="2"/>
      <c r="F25" s="3"/>
    </row>
    <row r="26" spans="1:11" x14ac:dyDescent="0.2">
      <c r="A26" s="1"/>
      <c r="B26" s="1"/>
      <c r="C26" s="1"/>
      <c r="D26" s="2"/>
      <c r="E26" s="2"/>
      <c r="F26" s="3"/>
    </row>
    <row r="27" spans="1:11" x14ac:dyDescent="0.2">
      <c r="A27" s="1"/>
      <c r="B27" s="1"/>
      <c r="C27" s="1"/>
      <c r="D27" s="2"/>
      <c r="E27" s="2"/>
      <c r="F27" s="3"/>
    </row>
    <row r="28" spans="1:11" x14ac:dyDescent="0.2">
      <c r="A28" s="1"/>
      <c r="B28" s="1"/>
      <c r="C28" s="1"/>
      <c r="D28" s="2"/>
      <c r="E28" s="2"/>
      <c r="F28" s="3"/>
    </row>
    <row r="29" spans="1:11" x14ac:dyDescent="0.2">
      <c r="A29" s="1"/>
      <c r="B29" s="1"/>
      <c r="C29" s="1"/>
      <c r="D29" s="2"/>
      <c r="E29" s="2"/>
      <c r="F29" s="3"/>
    </row>
    <row r="30" spans="1:11" x14ac:dyDescent="0.2">
      <c r="A30" s="1"/>
      <c r="B30" s="1"/>
      <c r="C30" s="1"/>
      <c r="D30" s="2"/>
      <c r="E30" s="2"/>
      <c r="F30" s="3"/>
    </row>
    <row r="31" spans="1:11" x14ac:dyDescent="0.2">
      <c r="A31" s="1"/>
      <c r="B31" s="1"/>
      <c r="C31" s="1"/>
      <c r="D31" s="2"/>
      <c r="E31" s="2"/>
      <c r="F31" s="3"/>
    </row>
    <row r="32" spans="1:11" x14ac:dyDescent="0.2">
      <c r="A32" s="1"/>
      <c r="B32" s="1"/>
      <c r="C32" s="1"/>
      <c r="D32" s="2"/>
      <c r="E32" s="2"/>
      <c r="F32" s="3"/>
    </row>
    <row r="33" spans="1:6" x14ac:dyDescent="0.2">
      <c r="A33" s="1"/>
      <c r="B33" s="1"/>
      <c r="C33" s="1"/>
      <c r="D33" s="2"/>
      <c r="E33" s="2"/>
      <c r="F33" s="3"/>
    </row>
    <row r="34" spans="1:6" x14ac:dyDescent="0.2">
      <c r="A34" s="1"/>
      <c r="B34" s="1"/>
      <c r="C34" s="1"/>
      <c r="D34" s="2"/>
      <c r="E34" s="2"/>
      <c r="F34" s="3"/>
    </row>
    <row r="35" spans="1:6" x14ac:dyDescent="0.2">
      <c r="A35" s="1"/>
      <c r="B35" s="1"/>
      <c r="C35" s="1"/>
      <c r="D35" s="2"/>
      <c r="E35" s="2"/>
      <c r="F35" s="3"/>
    </row>
    <row r="36" spans="1:6" x14ac:dyDescent="0.2">
      <c r="A36" s="1"/>
      <c r="B36" s="1"/>
      <c r="C36" s="1"/>
      <c r="D36" s="2"/>
      <c r="E36" s="2"/>
      <c r="F36" s="3"/>
    </row>
    <row r="37" spans="1:6" x14ac:dyDescent="0.2">
      <c r="A37" s="1"/>
      <c r="B37" s="1"/>
      <c r="C37" s="1"/>
      <c r="D37" s="2"/>
      <c r="E37" s="2"/>
      <c r="F37" s="3"/>
    </row>
    <row r="38" spans="1:6" x14ac:dyDescent="0.2">
      <c r="A38" s="1"/>
      <c r="B38" s="1"/>
      <c r="C38" s="1"/>
      <c r="D38" s="2"/>
      <c r="E38" s="2"/>
      <c r="F38" s="3"/>
    </row>
    <row r="39" spans="1:6" x14ac:dyDescent="0.2">
      <c r="A39" s="1"/>
      <c r="B39" s="1"/>
      <c r="C39" s="1"/>
      <c r="D39" s="2"/>
      <c r="E39" s="2"/>
      <c r="F39" s="3"/>
    </row>
    <row r="40" spans="1:6" x14ac:dyDescent="0.2">
      <c r="A40" s="1"/>
      <c r="B40" s="1"/>
      <c r="C40" s="1"/>
      <c r="D40" s="2"/>
      <c r="E40" s="2"/>
      <c r="F40" s="3"/>
    </row>
    <row r="41" spans="1:6" x14ac:dyDescent="0.2">
      <c r="A41" s="1"/>
      <c r="B41" s="1"/>
      <c r="C41" s="1"/>
      <c r="D41" s="2"/>
      <c r="E41" s="2"/>
      <c r="F41" s="3"/>
    </row>
    <row r="42" spans="1:6" x14ac:dyDescent="0.2">
      <c r="A42" s="1"/>
      <c r="B42" s="1"/>
      <c r="C42" s="1"/>
      <c r="D42" s="2"/>
      <c r="E42" s="2"/>
      <c r="F42" s="3"/>
    </row>
    <row r="43" spans="1:6" x14ac:dyDescent="0.2">
      <c r="A43" s="1"/>
      <c r="B43" s="1"/>
      <c r="C43" s="1"/>
      <c r="D43" s="2"/>
      <c r="E43" s="2"/>
      <c r="F43" s="3"/>
    </row>
    <row r="44" spans="1:6" x14ac:dyDescent="0.2">
      <c r="A44" s="1"/>
      <c r="B44" s="1"/>
      <c r="C44" s="1"/>
      <c r="D44" s="2"/>
      <c r="E44" s="2"/>
      <c r="F44" s="3"/>
    </row>
    <row r="45" spans="1:6" x14ac:dyDescent="0.2">
      <c r="A45" s="1"/>
      <c r="B45" s="1"/>
      <c r="C45" s="1"/>
      <c r="D45" s="2"/>
      <c r="E45" s="2"/>
      <c r="F45" s="3"/>
    </row>
    <row r="46" spans="1:6" x14ac:dyDescent="0.2">
      <c r="A46" s="1"/>
      <c r="B46" s="1"/>
      <c r="C46" s="1"/>
      <c r="D46" s="2"/>
      <c r="E46" s="2"/>
      <c r="F46" s="3"/>
    </row>
    <row r="47" spans="1:6" x14ac:dyDescent="0.2">
      <c r="A47" s="1"/>
      <c r="B47" s="1"/>
      <c r="C47" s="1"/>
      <c r="D47" s="2"/>
      <c r="E47" s="2"/>
      <c r="F47" s="3"/>
    </row>
    <row r="48" spans="1:6" x14ac:dyDescent="0.2">
      <c r="A48" s="1"/>
      <c r="B48" s="1"/>
      <c r="C48" s="1"/>
      <c r="D48" s="2"/>
      <c r="E48" s="2"/>
      <c r="F48" s="3"/>
    </row>
    <row r="50" spans="2:6" x14ac:dyDescent="0.2">
      <c r="B50" s="71" t="s">
        <v>75</v>
      </c>
      <c r="D50" s="133" t="s">
        <v>78</v>
      </c>
      <c r="E50" s="133"/>
      <c r="F50" s="133"/>
    </row>
    <row r="51" spans="2:6" x14ac:dyDescent="0.2">
      <c r="B51" s="136" t="s">
        <v>66</v>
      </c>
      <c r="D51" s="133"/>
      <c r="E51" s="133"/>
      <c r="F51" s="133"/>
    </row>
    <row r="52" spans="2:6" x14ac:dyDescent="0.2">
      <c r="B52" s="137"/>
      <c r="D52" s="133"/>
      <c r="E52" s="133"/>
      <c r="F52" s="133"/>
    </row>
    <row r="53" spans="2:6" x14ac:dyDescent="0.2">
      <c r="B53" s="137"/>
      <c r="D53" s="133"/>
      <c r="E53" s="133"/>
      <c r="F53" s="133"/>
    </row>
    <row r="54" spans="2:6" x14ac:dyDescent="0.2">
      <c r="B54" s="138"/>
      <c r="D54" s="133"/>
      <c r="E54" s="133"/>
      <c r="F54" s="133"/>
    </row>
  </sheetData>
  <sheetProtection algorithmName="SHA-512" hashValue="nV2cxiRtbrY++Qod+AchYGkmQ0eITHHGKFWCDpC0jSqSyL2WB328zgMYaESIUqe1kFjxQqFA6OUhE4mFBjtZLA==" saltValue="5nrI9O8Yg4TUequ7eOKHFA==" spinCount="100000" sheet="1" objects="1" scenarios="1"/>
  <mergeCells count="6">
    <mergeCell ref="A1:F1"/>
    <mergeCell ref="A2:C2"/>
    <mergeCell ref="D2:F2"/>
    <mergeCell ref="J4:K4"/>
    <mergeCell ref="B51:B54"/>
    <mergeCell ref="D50:F54"/>
  </mergeCells>
  <dataValidations xWindow="719" yWindow="270" count="2">
    <dataValidation type="whole" allowBlank="1" showInputMessage="1" showErrorMessage="1" prompt="Whole numbers only" sqref="F4:F48" xr:uid="{00000000-0002-0000-0200-000000000000}">
      <formula1>0</formula1>
      <formula2>100000000</formula2>
    </dataValidation>
    <dataValidation type="date" allowBlank="1" showInputMessage="1" showErrorMessage="1" error="Incorrect date or date format" prompt="Date format yyyy/mm/dd" sqref="D4:E48" xr:uid="{00000000-0002-0000-0200-000001000000}">
      <formula1>1</formula1>
      <formula2>47848</formula2>
    </dataValidation>
  </dataValidations>
  <pageMargins left="0.51181102362204722" right="0.51181102362204722" top="0.55118110236220474" bottom="0.55118110236220474" header="0.31496062992125984" footer="0.31496062992125984"/>
  <pageSetup paperSize="9" orientation="portrait" r:id="rId1"/>
  <headerFooter>
    <oddFooter>&amp;L&amp;F&amp;C&amp;A&amp;R&amp;N</oddFooter>
  </headerFooter>
  <extLst>
    <ext xmlns:x14="http://schemas.microsoft.com/office/spreadsheetml/2009/9/main" uri="{CCE6A557-97BC-4b89-ADB6-D9C93CAAB3DF}">
      <x14:dataValidations xmlns:xm="http://schemas.microsoft.com/office/excel/2006/main" xWindow="719" yWindow="270" count="1">
        <x14:dataValidation type="list" allowBlank="1" showInputMessage="1" showErrorMessage="1" xr:uid="{00000000-0002-0000-0200-000002000000}">
          <x14:formula1>
            <xm:f>Team!$B$4:$B$19</xm:f>
          </x14:formula1>
          <xm:sqref>A4:A48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U33"/>
  <sheetViews>
    <sheetView zoomScaleNormal="100" zoomScaleSheetLayoutView="100" workbookViewId="0">
      <selection activeCell="F39" sqref="F39"/>
    </sheetView>
  </sheetViews>
  <sheetFormatPr defaultRowHeight="12" x14ac:dyDescent="0.2"/>
  <cols>
    <col min="1" max="1" width="4.5" style="9" customWidth="1"/>
    <col min="2" max="2" width="32.83203125" style="9" customWidth="1"/>
    <col min="3" max="3" width="6.83203125" style="9" customWidth="1"/>
    <col min="4" max="5" width="12.83203125" style="9" customWidth="1"/>
    <col min="6" max="6" width="8.1640625" style="9" customWidth="1"/>
    <col min="7" max="7" width="13.33203125" style="31" customWidth="1"/>
    <col min="8" max="23" width="4.5" style="51" customWidth="1"/>
    <col min="24" max="25" width="9.33203125" style="9"/>
    <col min="26" max="26" width="5.83203125" style="9" customWidth="1"/>
    <col min="27" max="27" width="35.6640625" style="9" customWidth="1"/>
    <col min="28" max="28" width="6.83203125" style="9" customWidth="1"/>
    <col min="29" max="29" width="9.33203125" style="9"/>
    <col min="30" max="45" width="8.83203125" style="51" customWidth="1"/>
    <col min="46" max="47" width="9.33203125" style="51"/>
    <col min="48" max="16384" width="9.33203125" style="9"/>
  </cols>
  <sheetData>
    <row r="1" spans="1:47" x14ac:dyDescent="0.2">
      <c r="A1" s="135" t="s">
        <v>70</v>
      </c>
      <c r="B1" s="135"/>
      <c r="C1" s="135"/>
      <c r="D1" s="135"/>
      <c r="E1" s="135"/>
      <c r="F1" s="135"/>
      <c r="G1" s="135"/>
      <c r="H1" s="80"/>
      <c r="I1" s="80"/>
      <c r="J1" s="80"/>
      <c r="K1" s="80"/>
      <c r="L1" s="80"/>
      <c r="M1" s="80"/>
      <c r="N1" s="80"/>
      <c r="O1" s="80"/>
      <c r="P1" s="80"/>
      <c r="Q1" s="80"/>
      <c r="R1" s="80"/>
      <c r="S1" s="80"/>
      <c r="T1" s="80"/>
      <c r="U1" s="80"/>
      <c r="V1" s="80"/>
      <c r="W1" s="80"/>
      <c r="AD1" s="88">
        <v>1</v>
      </c>
      <c r="AE1" s="88">
        <v>2</v>
      </c>
      <c r="AF1" s="88">
        <v>3</v>
      </c>
      <c r="AG1" s="88">
        <v>4</v>
      </c>
      <c r="AH1" s="88">
        <v>5</v>
      </c>
      <c r="AI1" s="88">
        <v>6</v>
      </c>
      <c r="AJ1" s="88">
        <v>7</v>
      </c>
      <c r="AK1" s="88">
        <v>8</v>
      </c>
      <c r="AL1" s="88">
        <v>9</v>
      </c>
      <c r="AM1" s="88">
        <v>10</v>
      </c>
      <c r="AN1" s="88">
        <v>11</v>
      </c>
      <c r="AO1" s="88">
        <v>12</v>
      </c>
      <c r="AP1" s="88">
        <v>13</v>
      </c>
      <c r="AQ1" s="88">
        <v>14</v>
      </c>
      <c r="AR1" s="88">
        <v>15</v>
      </c>
      <c r="AS1" s="88" t="s">
        <v>49</v>
      </c>
      <c r="AU1" s="88">
        <v>1</v>
      </c>
    </row>
    <row r="2" spans="1:47" x14ac:dyDescent="0.2">
      <c r="A2" s="149" t="str">
        <f>"Bidder Name: "&amp;'Bid Summary'!D12</f>
        <v xml:space="preserve">Bidder Name: </v>
      </c>
      <c r="B2" s="149"/>
      <c r="C2" s="149"/>
      <c r="D2" s="149"/>
      <c r="E2" s="149" t="str">
        <f>"Bid Ref: "&amp;'Bid Summary'!D7</f>
        <v>Bid Ref: DPME 11/2022-23</v>
      </c>
      <c r="F2" s="149"/>
      <c r="G2" s="149"/>
      <c r="H2" s="107" t="s">
        <v>28</v>
      </c>
      <c r="I2" s="107"/>
      <c r="J2" s="107"/>
      <c r="K2" s="107"/>
      <c r="L2" s="107"/>
      <c r="M2" s="107"/>
      <c r="N2" s="107"/>
      <c r="O2" s="107"/>
      <c r="P2" s="107"/>
      <c r="Q2" s="107"/>
      <c r="R2" s="107"/>
      <c r="S2" s="107"/>
      <c r="T2" s="107"/>
      <c r="U2" s="107"/>
      <c r="V2" s="107"/>
      <c r="W2" s="107"/>
      <c r="AD2" s="93">
        <f>SUMIF(Team!$A$4:$A$19,AD$1,Team!$H$4:$H$19)</f>
        <v>0</v>
      </c>
      <c r="AE2" s="93">
        <f>SUMIF(Team!$A$4:$A$19,AE$1,Team!$H$4:$H$19)</f>
        <v>0</v>
      </c>
      <c r="AF2" s="93">
        <f>SUMIF(Team!$A$4:$A$19,AF$1,Team!$H$4:$H$19)</f>
        <v>0</v>
      </c>
      <c r="AG2" s="93">
        <f>SUMIF(Team!$A$4:$A$19,AG$1,Team!$H$4:$H$19)</f>
        <v>0</v>
      </c>
      <c r="AH2" s="93">
        <f>SUMIF(Team!$A$4:$A$19,AH$1,Team!$H$4:$H$19)</f>
        <v>0</v>
      </c>
      <c r="AI2" s="93">
        <f>SUMIF(Team!$A$4:$A$19,AI$1,Team!$H$4:$H$19)</f>
        <v>0</v>
      </c>
      <c r="AJ2" s="93">
        <f>SUMIF(Team!$A$4:$A$19,AJ$1,Team!$H$4:$H$19)</f>
        <v>0</v>
      </c>
      <c r="AK2" s="93">
        <f>SUMIF(Team!$A$4:$A$19,AK$1,Team!$H$4:$H$19)</f>
        <v>0</v>
      </c>
      <c r="AL2" s="93">
        <f>SUMIF(Team!$A$4:$A$19,AL$1,Team!$H$4:$H$19)</f>
        <v>0</v>
      </c>
      <c r="AM2" s="93">
        <f>SUMIF(Team!$A$4:$A$19,AM$1,Team!$H$4:$H$19)</f>
        <v>0</v>
      </c>
      <c r="AN2" s="93">
        <f>SUMIF(Team!$A$4:$A$19,AN$1,Team!$H$4:$H$19)</f>
        <v>0</v>
      </c>
      <c r="AO2" s="93">
        <f>SUMIF(Team!$A$4:$A$19,AO$1,Team!$H$4:$H$19)</f>
        <v>0</v>
      </c>
      <c r="AP2" s="93">
        <f>SUMIF(Team!$A$4:$A$19,AP$1,Team!$H$4:$H$19)</f>
        <v>0</v>
      </c>
      <c r="AQ2" s="93">
        <f>SUMIF(Team!$A$4:$A$19,AQ$1,Team!$H$4:$H$19)</f>
        <v>0</v>
      </c>
      <c r="AR2" s="93">
        <f>SUMIF(Team!$A$4:$A$19,AR$1,Team!$H$4:$H$19)</f>
        <v>0</v>
      </c>
      <c r="AS2" s="93">
        <f>SUMIF(Team!$A$4:$A$19,AS$1,Team!$H$4:$H$19)</f>
        <v>0</v>
      </c>
    </row>
    <row r="3" spans="1:47" s="53" customFormat="1" ht="24" x14ac:dyDescent="0.2">
      <c r="A3" s="45" t="s">
        <v>6</v>
      </c>
      <c r="B3" s="45" t="s">
        <v>81</v>
      </c>
      <c r="C3" s="45" t="s">
        <v>27</v>
      </c>
      <c r="D3" s="45" t="s">
        <v>7</v>
      </c>
      <c r="E3" s="45" t="s">
        <v>8</v>
      </c>
      <c r="F3" s="45" t="s">
        <v>9</v>
      </c>
      <c r="G3" s="52" t="s">
        <v>32</v>
      </c>
      <c r="H3" s="81">
        <v>1</v>
      </c>
      <c r="I3" s="81">
        <v>2</v>
      </c>
      <c r="J3" s="81">
        <v>3</v>
      </c>
      <c r="K3" s="81">
        <v>4</v>
      </c>
      <c r="L3" s="81">
        <v>5</v>
      </c>
      <c r="M3" s="81">
        <v>6</v>
      </c>
      <c r="N3" s="81">
        <v>7</v>
      </c>
      <c r="O3" s="81">
        <v>8</v>
      </c>
      <c r="P3" s="81">
        <v>9</v>
      </c>
      <c r="Q3" s="81">
        <v>10</v>
      </c>
      <c r="R3" s="81">
        <v>11</v>
      </c>
      <c r="S3" s="81">
        <v>12</v>
      </c>
      <c r="T3" s="81">
        <v>13</v>
      </c>
      <c r="U3" s="81">
        <v>14</v>
      </c>
      <c r="V3" s="81">
        <v>15</v>
      </c>
      <c r="W3" s="81" t="s">
        <v>49</v>
      </c>
      <c r="Z3" s="9"/>
      <c r="AA3" s="131" t="s">
        <v>50</v>
      </c>
      <c r="AB3" s="131"/>
      <c r="AT3" s="89"/>
      <c r="AU3" s="89"/>
    </row>
    <row r="4" spans="1:47" x14ac:dyDescent="0.2">
      <c r="A4" s="54">
        <v>1</v>
      </c>
      <c r="B4" s="1"/>
      <c r="C4" s="55">
        <f>SUM(H4:W4)</f>
        <v>0</v>
      </c>
      <c r="D4" s="105">
        <f>'Bid Summary'!J7</f>
        <v>44834</v>
      </c>
      <c r="E4" s="2"/>
      <c r="F4" s="56">
        <f>E4-D4</f>
        <v>-44834</v>
      </c>
      <c r="G4" s="95">
        <f>SUM(AD4:AS4)</f>
        <v>0</v>
      </c>
      <c r="H4" s="50"/>
      <c r="I4" s="50"/>
      <c r="J4" s="50"/>
      <c r="K4" s="50"/>
      <c r="L4" s="50"/>
      <c r="M4" s="50"/>
      <c r="N4" s="50"/>
      <c r="O4" s="50"/>
      <c r="P4" s="50"/>
      <c r="Q4" s="50"/>
      <c r="R4" s="50"/>
      <c r="S4" s="50"/>
      <c r="T4" s="50"/>
      <c r="U4" s="50"/>
      <c r="V4" s="50"/>
      <c r="W4" s="50"/>
      <c r="Z4" s="48">
        <f>Team!A4</f>
        <v>1</v>
      </c>
      <c r="AA4" s="47">
        <f>Team!B4</f>
        <v>0</v>
      </c>
      <c r="AB4" s="11">
        <f>SUMIF($H$3:$W$3,A4,$H$24:$W$24)</f>
        <v>0</v>
      </c>
      <c r="AD4" s="94">
        <f>H4*AD$2</f>
        <v>0</v>
      </c>
      <c r="AE4" s="94">
        <f t="shared" ref="AE4:AS4" si="0">I4*AE$2</f>
        <v>0</v>
      </c>
      <c r="AF4" s="94">
        <f t="shared" si="0"/>
        <v>0</v>
      </c>
      <c r="AG4" s="94">
        <f t="shared" si="0"/>
        <v>0</v>
      </c>
      <c r="AH4" s="94">
        <f t="shared" si="0"/>
        <v>0</v>
      </c>
      <c r="AI4" s="94">
        <f t="shared" si="0"/>
        <v>0</v>
      </c>
      <c r="AJ4" s="94">
        <f t="shared" si="0"/>
        <v>0</v>
      </c>
      <c r="AK4" s="94">
        <f t="shared" si="0"/>
        <v>0</v>
      </c>
      <c r="AL4" s="94">
        <f t="shared" si="0"/>
        <v>0</v>
      </c>
      <c r="AM4" s="94">
        <f t="shared" si="0"/>
        <v>0</v>
      </c>
      <c r="AN4" s="94">
        <f t="shared" si="0"/>
        <v>0</v>
      </c>
      <c r="AO4" s="94">
        <f t="shared" si="0"/>
        <v>0</v>
      </c>
      <c r="AP4" s="94">
        <f t="shared" si="0"/>
        <v>0</v>
      </c>
      <c r="AQ4" s="94">
        <f t="shared" si="0"/>
        <v>0</v>
      </c>
      <c r="AR4" s="94">
        <f t="shared" si="0"/>
        <v>0</v>
      </c>
      <c r="AS4" s="94">
        <f t="shared" si="0"/>
        <v>0</v>
      </c>
      <c r="AU4" s="94">
        <f>SUM(AD4:AS4)</f>
        <v>0</v>
      </c>
    </row>
    <row r="5" spans="1:47" x14ac:dyDescent="0.2">
      <c r="A5" s="54">
        <v>2</v>
      </c>
      <c r="B5" s="1"/>
      <c r="C5" s="55">
        <f>SUM(H5:W5)</f>
        <v>0</v>
      </c>
      <c r="D5" s="2"/>
      <c r="E5" s="2"/>
      <c r="F5" s="56">
        <f>E5-D5</f>
        <v>0</v>
      </c>
      <c r="G5" s="95">
        <f t="shared" ref="G5:G23" si="1">SUM(AD5:AS5)</f>
        <v>0</v>
      </c>
      <c r="H5" s="50"/>
      <c r="I5" s="50"/>
      <c r="J5" s="50"/>
      <c r="K5" s="50"/>
      <c r="L5" s="50"/>
      <c r="M5" s="50"/>
      <c r="N5" s="50"/>
      <c r="O5" s="50"/>
      <c r="P5" s="50"/>
      <c r="Q5" s="50"/>
      <c r="R5" s="50"/>
      <c r="S5" s="50"/>
      <c r="T5" s="50"/>
      <c r="U5" s="50"/>
      <c r="V5" s="50"/>
      <c r="W5" s="50"/>
      <c r="Z5" s="48">
        <f>Team!A5</f>
        <v>2</v>
      </c>
      <c r="AA5" s="11">
        <f>Team!B5</f>
        <v>0</v>
      </c>
      <c r="AB5" s="11">
        <f>SUMIF($H$3:$W$3,A5,$H$24:$W$24)</f>
        <v>0</v>
      </c>
      <c r="AD5" s="94">
        <f t="shared" ref="AD5:AD23" si="2">H5*AD$2</f>
        <v>0</v>
      </c>
      <c r="AE5" s="94">
        <f t="shared" ref="AE5:AE23" si="3">I5*AE$2</f>
        <v>0</v>
      </c>
      <c r="AF5" s="94">
        <f t="shared" ref="AF5:AF23" si="4">J5*AF$2</f>
        <v>0</v>
      </c>
      <c r="AG5" s="94">
        <f t="shared" ref="AG5:AG23" si="5">K5*AG$2</f>
        <v>0</v>
      </c>
      <c r="AH5" s="94">
        <f t="shared" ref="AH5:AH23" si="6">L5*AH$2</f>
        <v>0</v>
      </c>
      <c r="AI5" s="94">
        <f t="shared" ref="AI5:AI23" si="7">M5*AI$2</f>
        <v>0</v>
      </c>
      <c r="AJ5" s="94">
        <f t="shared" ref="AJ5:AJ23" si="8">N5*AJ$2</f>
        <v>0</v>
      </c>
      <c r="AK5" s="94">
        <f t="shared" ref="AK5:AK23" si="9">O5*AK$2</f>
        <v>0</v>
      </c>
      <c r="AL5" s="94">
        <f t="shared" ref="AL5:AL23" si="10">P5*AL$2</f>
        <v>0</v>
      </c>
      <c r="AM5" s="94">
        <f t="shared" ref="AM5:AM23" si="11">Q5*AM$2</f>
        <v>0</v>
      </c>
      <c r="AN5" s="94">
        <f t="shared" ref="AN5:AN23" si="12">R5*AN$2</f>
        <v>0</v>
      </c>
      <c r="AO5" s="94">
        <f t="shared" ref="AO5:AO23" si="13">S5*AO$2</f>
        <v>0</v>
      </c>
      <c r="AP5" s="94">
        <f t="shared" ref="AP5:AP23" si="14">T5*AP$2</f>
        <v>0</v>
      </c>
      <c r="AQ5" s="94">
        <f t="shared" ref="AQ5:AQ23" si="15">U5*AQ$2</f>
        <v>0</v>
      </c>
      <c r="AR5" s="94">
        <f t="shared" ref="AR5:AR23" si="16">V5*AR$2</f>
        <v>0</v>
      </c>
      <c r="AS5" s="94">
        <f t="shared" ref="AS5:AS23" si="17">W5*AS$2</f>
        <v>0</v>
      </c>
      <c r="AU5" s="94">
        <f t="shared" ref="AU5:AU23" si="18">SUM(AD5:AS5)</f>
        <v>0</v>
      </c>
    </row>
    <row r="6" spans="1:47" x14ac:dyDescent="0.2">
      <c r="A6" s="54">
        <v>3</v>
      </c>
      <c r="B6" s="1"/>
      <c r="C6" s="55">
        <f t="shared" ref="C6:C23" si="19">SUM(H6:W6)</f>
        <v>0</v>
      </c>
      <c r="D6" s="2"/>
      <c r="E6" s="2"/>
      <c r="F6" s="56">
        <f t="shared" ref="F6:F23" si="20">E6-D6</f>
        <v>0</v>
      </c>
      <c r="G6" s="95">
        <f t="shared" si="1"/>
        <v>0</v>
      </c>
      <c r="H6" s="50"/>
      <c r="I6" s="50"/>
      <c r="J6" s="50"/>
      <c r="K6" s="50"/>
      <c r="L6" s="50"/>
      <c r="M6" s="50"/>
      <c r="N6" s="50"/>
      <c r="O6" s="50"/>
      <c r="P6" s="50"/>
      <c r="Q6" s="50"/>
      <c r="R6" s="50"/>
      <c r="S6" s="50"/>
      <c r="T6" s="50"/>
      <c r="U6" s="50"/>
      <c r="V6" s="50"/>
      <c r="W6" s="50"/>
      <c r="Z6" s="48">
        <f>Team!A6</f>
        <v>3</v>
      </c>
      <c r="AA6" s="11">
        <f>Team!B6</f>
        <v>0</v>
      </c>
      <c r="AB6" s="11">
        <f t="shared" ref="AB6:AB19" si="21">SUMIF($H$3:$W$3,A6,$H$24:$W$24)</f>
        <v>0</v>
      </c>
      <c r="AD6" s="94">
        <f t="shared" si="2"/>
        <v>0</v>
      </c>
      <c r="AE6" s="94">
        <f t="shared" si="3"/>
        <v>0</v>
      </c>
      <c r="AF6" s="94">
        <f t="shared" si="4"/>
        <v>0</v>
      </c>
      <c r="AG6" s="94">
        <f t="shared" si="5"/>
        <v>0</v>
      </c>
      <c r="AH6" s="94">
        <f t="shared" si="6"/>
        <v>0</v>
      </c>
      <c r="AI6" s="94">
        <f t="shared" si="7"/>
        <v>0</v>
      </c>
      <c r="AJ6" s="94">
        <f t="shared" si="8"/>
        <v>0</v>
      </c>
      <c r="AK6" s="94">
        <f t="shared" si="9"/>
        <v>0</v>
      </c>
      <c r="AL6" s="94">
        <f t="shared" si="10"/>
        <v>0</v>
      </c>
      <c r="AM6" s="94">
        <f t="shared" si="11"/>
        <v>0</v>
      </c>
      <c r="AN6" s="94">
        <f t="shared" si="12"/>
        <v>0</v>
      </c>
      <c r="AO6" s="94">
        <f t="shared" si="13"/>
        <v>0</v>
      </c>
      <c r="AP6" s="94">
        <f t="shared" si="14"/>
        <v>0</v>
      </c>
      <c r="AQ6" s="94">
        <f t="shared" si="15"/>
        <v>0</v>
      </c>
      <c r="AR6" s="94">
        <f t="shared" si="16"/>
        <v>0</v>
      </c>
      <c r="AS6" s="94">
        <f t="shared" si="17"/>
        <v>0</v>
      </c>
      <c r="AU6" s="94">
        <f t="shared" si="18"/>
        <v>0</v>
      </c>
    </row>
    <row r="7" spans="1:47" x14ac:dyDescent="0.2">
      <c r="A7" s="54">
        <v>4</v>
      </c>
      <c r="B7" s="1"/>
      <c r="C7" s="55">
        <f t="shared" si="19"/>
        <v>0</v>
      </c>
      <c r="D7" s="2"/>
      <c r="E7" s="2"/>
      <c r="F7" s="56">
        <f t="shared" si="20"/>
        <v>0</v>
      </c>
      <c r="G7" s="95">
        <f t="shared" si="1"/>
        <v>0</v>
      </c>
      <c r="H7" s="50"/>
      <c r="I7" s="50"/>
      <c r="J7" s="50"/>
      <c r="K7" s="50"/>
      <c r="L7" s="50"/>
      <c r="M7" s="50"/>
      <c r="N7" s="50"/>
      <c r="O7" s="50"/>
      <c r="P7" s="50"/>
      <c r="Q7" s="50"/>
      <c r="R7" s="50"/>
      <c r="S7" s="50"/>
      <c r="T7" s="50"/>
      <c r="U7" s="50"/>
      <c r="V7" s="50"/>
      <c r="W7" s="50"/>
      <c r="Z7" s="48">
        <f>Team!A7</f>
        <v>4</v>
      </c>
      <c r="AA7" s="11">
        <f>Team!B7</f>
        <v>0</v>
      </c>
      <c r="AB7" s="11">
        <f t="shared" si="21"/>
        <v>0</v>
      </c>
      <c r="AD7" s="94">
        <f t="shared" si="2"/>
        <v>0</v>
      </c>
      <c r="AE7" s="94">
        <f t="shared" si="3"/>
        <v>0</v>
      </c>
      <c r="AF7" s="94">
        <f t="shared" si="4"/>
        <v>0</v>
      </c>
      <c r="AG7" s="94">
        <f t="shared" si="5"/>
        <v>0</v>
      </c>
      <c r="AH7" s="94">
        <f t="shared" si="6"/>
        <v>0</v>
      </c>
      <c r="AI7" s="94">
        <f t="shared" si="7"/>
        <v>0</v>
      </c>
      <c r="AJ7" s="94">
        <f t="shared" si="8"/>
        <v>0</v>
      </c>
      <c r="AK7" s="94">
        <f t="shared" si="9"/>
        <v>0</v>
      </c>
      <c r="AL7" s="94">
        <f t="shared" si="10"/>
        <v>0</v>
      </c>
      <c r="AM7" s="94">
        <f t="shared" si="11"/>
        <v>0</v>
      </c>
      <c r="AN7" s="94">
        <f t="shared" si="12"/>
        <v>0</v>
      </c>
      <c r="AO7" s="94">
        <f t="shared" si="13"/>
        <v>0</v>
      </c>
      <c r="AP7" s="94">
        <f t="shared" si="14"/>
        <v>0</v>
      </c>
      <c r="AQ7" s="94">
        <f t="shared" si="15"/>
        <v>0</v>
      </c>
      <c r="AR7" s="94">
        <f t="shared" si="16"/>
        <v>0</v>
      </c>
      <c r="AS7" s="94">
        <f t="shared" si="17"/>
        <v>0</v>
      </c>
      <c r="AU7" s="94">
        <f t="shared" si="18"/>
        <v>0</v>
      </c>
    </row>
    <row r="8" spans="1:47" x14ac:dyDescent="0.2">
      <c r="A8" s="54">
        <v>5</v>
      </c>
      <c r="B8" s="1"/>
      <c r="C8" s="55">
        <f t="shared" si="19"/>
        <v>0</v>
      </c>
      <c r="D8" s="2"/>
      <c r="E8" s="2"/>
      <c r="F8" s="56">
        <f t="shared" si="20"/>
        <v>0</v>
      </c>
      <c r="G8" s="95">
        <f t="shared" si="1"/>
        <v>0</v>
      </c>
      <c r="H8" s="50"/>
      <c r="I8" s="50"/>
      <c r="J8" s="50"/>
      <c r="K8" s="50"/>
      <c r="L8" s="50"/>
      <c r="M8" s="50"/>
      <c r="N8" s="50"/>
      <c r="O8" s="50"/>
      <c r="P8" s="50"/>
      <c r="Q8" s="50"/>
      <c r="R8" s="50"/>
      <c r="S8" s="50"/>
      <c r="T8" s="50"/>
      <c r="U8" s="50"/>
      <c r="V8" s="50"/>
      <c r="W8" s="50"/>
      <c r="Z8" s="48">
        <f>Team!A8</f>
        <v>5</v>
      </c>
      <c r="AA8" s="11">
        <f>Team!B8</f>
        <v>0</v>
      </c>
      <c r="AB8" s="11">
        <f t="shared" si="21"/>
        <v>0</v>
      </c>
      <c r="AD8" s="94">
        <f t="shared" si="2"/>
        <v>0</v>
      </c>
      <c r="AE8" s="94">
        <f t="shared" si="3"/>
        <v>0</v>
      </c>
      <c r="AF8" s="94">
        <f t="shared" si="4"/>
        <v>0</v>
      </c>
      <c r="AG8" s="94">
        <f t="shared" si="5"/>
        <v>0</v>
      </c>
      <c r="AH8" s="94">
        <f t="shared" si="6"/>
        <v>0</v>
      </c>
      <c r="AI8" s="94">
        <f t="shared" si="7"/>
        <v>0</v>
      </c>
      <c r="AJ8" s="94">
        <f t="shared" si="8"/>
        <v>0</v>
      </c>
      <c r="AK8" s="94">
        <f t="shared" si="9"/>
        <v>0</v>
      </c>
      <c r="AL8" s="94">
        <f t="shared" si="10"/>
        <v>0</v>
      </c>
      <c r="AM8" s="94">
        <f t="shared" si="11"/>
        <v>0</v>
      </c>
      <c r="AN8" s="94">
        <f t="shared" si="12"/>
        <v>0</v>
      </c>
      <c r="AO8" s="94">
        <f t="shared" si="13"/>
        <v>0</v>
      </c>
      <c r="AP8" s="94">
        <f t="shared" si="14"/>
        <v>0</v>
      </c>
      <c r="AQ8" s="94">
        <f t="shared" si="15"/>
        <v>0</v>
      </c>
      <c r="AR8" s="94">
        <f t="shared" si="16"/>
        <v>0</v>
      </c>
      <c r="AS8" s="94">
        <f t="shared" si="17"/>
        <v>0</v>
      </c>
      <c r="AU8" s="94">
        <f t="shared" si="18"/>
        <v>0</v>
      </c>
    </row>
    <row r="9" spans="1:47" x14ac:dyDescent="0.2">
      <c r="A9" s="54">
        <v>6</v>
      </c>
      <c r="B9" s="1"/>
      <c r="C9" s="55">
        <f t="shared" si="19"/>
        <v>0</v>
      </c>
      <c r="D9" s="2"/>
      <c r="E9" s="2"/>
      <c r="F9" s="56">
        <f t="shared" si="20"/>
        <v>0</v>
      </c>
      <c r="G9" s="95">
        <f t="shared" si="1"/>
        <v>0</v>
      </c>
      <c r="H9" s="50"/>
      <c r="I9" s="50"/>
      <c r="J9" s="50"/>
      <c r="K9" s="50"/>
      <c r="L9" s="50"/>
      <c r="M9" s="50"/>
      <c r="N9" s="50"/>
      <c r="O9" s="50"/>
      <c r="P9" s="50"/>
      <c r="Q9" s="50"/>
      <c r="R9" s="50"/>
      <c r="S9" s="50"/>
      <c r="T9" s="50"/>
      <c r="U9" s="50"/>
      <c r="V9" s="50"/>
      <c r="W9" s="50"/>
      <c r="Z9" s="48">
        <f>Team!A9</f>
        <v>6</v>
      </c>
      <c r="AA9" s="11">
        <f>Team!B9</f>
        <v>0</v>
      </c>
      <c r="AB9" s="11">
        <f t="shared" si="21"/>
        <v>0</v>
      </c>
      <c r="AD9" s="94">
        <f t="shared" si="2"/>
        <v>0</v>
      </c>
      <c r="AE9" s="94">
        <f t="shared" si="3"/>
        <v>0</v>
      </c>
      <c r="AF9" s="94">
        <f t="shared" si="4"/>
        <v>0</v>
      </c>
      <c r="AG9" s="94">
        <f t="shared" si="5"/>
        <v>0</v>
      </c>
      <c r="AH9" s="94">
        <f t="shared" si="6"/>
        <v>0</v>
      </c>
      <c r="AI9" s="94">
        <f t="shared" si="7"/>
        <v>0</v>
      </c>
      <c r="AJ9" s="94">
        <f t="shared" si="8"/>
        <v>0</v>
      </c>
      <c r="AK9" s="94">
        <f t="shared" si="9"/>
        <v>0</v>
      </c>
      <c r="AL9" s="94">
        <f t="shared" si="10"/>
        <v>0</v>
      </c>
      <c r="AM9" s="94">
        <f t="shared" si="11"/>
        <v>0</v>
      </c>
      <c r="AN9" s="94">
        <f t="shared" si="12"/>
        <v>0</v>
      </c>
      <c r="AO9" s="94">
        <f t="shared" si="13"/>
        <v>0</v>
      </c>
      <c r="AP9" s="94">
        <f t="shared" si="14"/>
        <v>0</v>
      </c>
      <c r="AQ9" s="94">
        <f t="shared" si="15"/>
        <v>0</v>
      </c>
      <c r="AR9" s="94">
        <f t="shared" si="16"/>
        <v>0</v>
      </c>
      <c r="AS9" s="94">
        <f t="shared" si="17"/>
        <v>0</v>
      </c>
      <c r="AU9" s="94">
        <f t="shared" si="18"/>
        <v>0</v>
      </c>
    </row>
    <row r="10" spans="1:47" x14ac:dyDescent="0.2">
      <c r="A10" s="54">
        <v>7</v>
      </c>
      <c r="B10" s="1"/>
      <c r="C10" s="55">
        <f t="shared" si="19"/>
        <v>0</v>
      </c>
      <c r="D10" s="2"/>
      <c r="E10" s="2"/>
      <c r="F10" s="56">
        <f t="shared" si="20"/>
        <v>0</v>
      </c>
      <c r="G10" s="95">
        <f t="shared" si="1"/>
        <v>0</v>
      </c>
      <c r="H10" s="50"/>
      <c r="I10" s="50"/>
      <c r="J10" s="50"/>
      <c r="K10" s="50"/>
      <c r="L10" s="50"/>
      <c r="M10" s="50"/>
      <c r="N10" s="50"/>
      <c r="O10" s="50"/>
      <c r="P10" s="50"/>
      <c r="Q10" s="50"/>
      <c r="R10" s="50"/>
      <c r="S10" s="50"/>
      <c r="T10" s="50"/>
      <c r="U10" s="50"/>
      <c r="V10" s="50"/>
      <c r="W10" s="50"/>
      <c r="Z10" s="48">
        <f>Team!A10</f>
        <v>7</v>
      </c>
      <c r="AA10" s="11">
        <f>Team!B10</f>
        <v>0</v>
      </c>
      <c r="AB10" s="11">
        <f t="shared" si="21"/>
        <v>0</v>
      </c>
      <c r="AD10" s="94">
        <f t="shared" si="2"/>
        <v>0</v>
      </c>
      <c r="AE10" s="94">
        <f t="shared" si="3"/>
        <v>0</v>
      </c>
      <c r="AF10" s="94">
        <f t="shared" si="4"/>
        <v>0</v>
      </c>
      <c r="AG10" s="94">
        <f t="shared" si="5"/>
        <v>0</v>
      </c>
      <c r="AH10" s="94">
        <f t="shared" si="6"/>
        <v>0</v>
      </c>
      <c r="AI10" s="94">
        <f t="shared" si="7"/>
        <v>0</v>
      </c>
      <c r="AJ10" s="94">
        <f t="shared" si="8"/>
        <v>0</v>
      </c>
      <c r="AK10" s="94">
        <f t="shared" si="9"/>
        <v>0</v>
      </c>
      <c r="AL10" s="94">
        <f t="shared" si="10"/>
        <v>0</v>
      </c>
      <c r="AM10" s="94">
        <f t="shared" si="11"/>
        <v>0</v>
      </c>
      <c r="AN10" s="94">
        <f t="shared" si="12"/>
        <v>0</v>
      </c>
      <c r="AO10" s="94">
        <f t="shared" si="13"/>
        <v>0</v>
      </c>
      <c r="AP10" s="94">
        <f t="shared" si="14"/>
        <v>0</v>
      </c>
      <c r="AQ10" s="94">
        <f t="shared" si="15"/>
        <v>0</v>
      </c>
      <c r="AR10" s="94">
        <f t="shared" si="16"/>
        <v>0</v>
      </c>
      <c r="AS10" s="94">
        <f t="shared" si="17"/>
        <v>0</v>
      </c>
      <c r="AU10" s="94">
        <f t="shared" si="18"/>
        <v>0</v>
      </c>
    </row>
    <row r="11" spans="1:47" x14ac:dyDescent="0.2">
      <c r="A11" s="54">
        <v>8</v>
      </c>
      <c r="B11" s="1"/>
      <c r="C11" s="55">
        <f t="shared" si="19"/>
        <v>0</v>
      </c>
      <c r="D11" s="2"/>
      <c r="E11" s="2"/>
      <c r="F11" s="56">
        <f t="shared" si="20"/>
        <v>0</v>
      </c>
      <c r="G11" s="95">
        <f t="shared" si="1"/>
        <v>0</v>
      </c>
      <c r="H11" s="50"/>
      <c r="I11" s="50"/>
      <c r="J11" s="50"/>
      <c r="K11" s="50"/>
      <c r="L11" s="50"/>
      <c r="M11" s="50"/>
      <c r="N11" s="50"/>
      <c r="O11" s="50"/>
      <c r="P11" s="50"/>
      <c r="Q11" s="50"/>
      <c r="R11" s="50"/>
      <c r="S11" s="50"/>
      <c r="T11" s="50"/>
      <c r="U11" s="50"/>
      <c r="V11" s="50"/>
      <c r="W11" s="50"/>
      <c r="Z11" s="48">
        <f>Team!A11</f>
        <v>8</v>
      </c>
      <c r="AA11" s="11">
        <f>Team!B11</f>
        <v>0</v>
      </c>
      <c r="AB11" s="11">
        <f t="shared" si="21"/>
        <v>0</v>
      </c>
      <c r="AD11" s="94">
        <f t="shared" si="2"/>
        <v>0</v>
      </c>
      <c r="AE11" s="94">
        <f t="shared" si="3"/>
        <v>0</v>
      </c>
      <c r="AF11" s="94">
        <f t="shared" si="4"/>
        <v>0</v>
      </c>
      <c r="AG11" s="94">
        <f t="shared" si="5"/>
        <v>0</v>
      </c>
      <c r="AH11" s="94">
        <f t="shared" si="6"/>
        <v>0</v>
      </c>
      <c r="AI11" s="94">
        <f t="shared" si="7"/>
        <v>0</v>
      </c>
      <c r="AJ11" s="94">
        <f t="shared" si="8"/>
        <v>0</v>
      </c>
      <c r="AK11" s="94">
        <f t="shared" si="9"/>
        <v>0</v>
      </c>
      <c r="AL11" s="94">
        <f t="shared" si="10"/>
        <v>0</v>
      </c>
      <c r="AM11" s="94">
        <f t="shared" si="11"/>
        <v>0</v>
      </c>
      <c r="AN11" s="94">
        <f t="shared" si="12"/>
        <v>0</v>
      </c>
      <c r="AO11" s="94">
        <f t="shared" si="13"/>
        <v>0</v>
      </c>
      <c r="AP11" s="94">
        <f t="shared" si="14"/>
        <v>0</v>
      </c>
      <c r="AQ11" s="94">
        <f t="shared" si="15"/>
        <v>0</v>
      </c>
      <c r="AR11" s="94">
        <f t="shared" si="16"/>
        <v>0</v>
      </c>
      <c r="AS11" s="94">
        <f t="shared" si="17"/>
        <v>0</v>
      </c>
      <c r="AU11" s="94">
        <f t="shared" si="18"/>
        <v>0</v>
      </c>
    </row>
    <row r="12" spans="1:47" x14ac:dyDescent="0.2">
      <c r="A12" s="54">
        <v>9</v>
      </c>
      <c r="B12" s="1"/>
      <c r="C12" s="55">
        <f t="shared" si="19"/>
        <v>0</v>
      </c>
      <c r="D12" s="2"/>
      <c r="E12" s="2"/>
      <c r="F12" s="56">
        <f t="shared" si="20"/>
        <v>0</v>
      </c>
      <c r="G12" s="95">
        <f t="shared" si="1"/>
        <v>0</v>
      </c>
      <c r="H12" s="50"/>
      <c r="I12" s="50"/>
      <c r="J12" s="50"/>
      <c r="K12" s="50"/>
      <c r="L12" s="50"/>
      <c r="M12" s="50"/>
      <c r="N12" s="50"/>
      <c r="O12" s="50"/>
      <c r="P12" s="50"/>
      <c r="Q12" s="50"/>
      <c r="R12" s="50"/>
      <c r="S12" s="50"/>
      <c r="T12" s="50"/>
      <c r="U12" s="50"/>
      <c r="V12" s="50"/>
      <c r="W12" s="50"/>
      <c r="Z12" s="48">
        <f>Team!A12</f>
        <v>9</v>
      </c>
      <c r="AA12" s="11">
        <f>Team!B12</f>
        <v>0</v>
      </c>
      <c r="AB12" s="11">
        <f t="shared" si="21"/>
        <v>0</v>
      </c>
      <c r="AD12" s="94">
        <f t="shared" si="2"/>
        <v>0</v>
      </c>
      <c r="AE12" s="94">
        <f t="shared" si="3"/>
        <v>0</v>
      </c>
      <c r="AF12" s="94">
        <f t="shared" si="4"/>
        <v>0</v>
      </c>
      <c r="AG12" s="94">
        <f t="shared" si="5"/>
        <v>0</v>
      </c>
      <c r="AH12" s="94">
        <f t="shared" si="6"/>
        <v>0</v>
      </c>
      <c r="AI12" s="94">
        <f t="shared" si="7"/>
        <v>0</v>
      </c>
      <c r="AJ12" s="94">
        <f t="shared" si="8"/>
        <v>0</v>
      </c>
      <c r="AK12" s="94">
        <f t="shared" si="9"/>
        <v>0</v>
      </c>
      <c r="AL12" s="94">
        <f t="shared" si="10"/>
        <v>0</v>
      </c>
      <c r="AM12" s="94">
        <f t="shared" si="11"/>
        <v>0</v>
      </c>
      <c r="AN12" s="94">
        <f t="shared" si="12"/>
        <v>0</v>
      </c>
      <c r="AO12" s="94">
        <f t="shared" si="13"/>
        <v>0</v>
      </c>
      <c r="AP12" s="94">
        <f t="shared" si="14"/>
        <v>0</v>
      </c>
      <c r="AQ12" s="94">
        <f t="shared" si="15"/>
        <v>0</v>
      </c>
      <c r="AR12" s="94">
        <f t="shared" si="16"/>
        <v>0</v>
      </c>
      <c r="AS12" s="94">
        <f t="shared" si="17"/>
        <v>0</v>
      </c>
      <c r="AU12" s="94">
        <f t="shared" si="18"/>
        <v>0</v>
      </c>
    </row>
    <row r="13" spans="1:47" x14ac:dyDescent="0.2">
      <c r="A13" s="54">
        <v>10</v>
      </c>
      <c r="B13" s="1"/>
      <c r="C13" s="55">
        <f t="shared" si="19"/>
        <v>0</v>
      </c>
      <c r="D13" s="2"/>
      <c r="E13" s="2"/>
      <c r="F13" s="56">
        <f t="shared" si="20"/>
        <v>0</v>
      </c>
      <c r="G13" s="95">
        <f t="shared" si="1"/>
        <v>0</v>
      </c>
      <c r="H13" s="50"/>
      <c r="I13" s="50"/>
      <c r="J13" s="50"/>
      <c r="K13" s="50"/>
      <c r="L13" s="50"/>
      <c r="M13" s="50"/>
      <c r="N13" s="50"/>
      <c r="O13" s="50"/>
      <c r="P13" s="50"/>
      <c r="Q13" s="50"/>
      <c r="R13" s="50"/>
      <c r="S13" s="50"/>
      <c r="T13" s="50"/>
      <c r="U13" s="50"/>
      <c r="V13" s="50"/>
      <c r="W13" s="50"/>
      <c r="Z13" s="48">
        <f>Team!A13</f>
        <v>10</v>
      </c>
      <c r="AA13" s="11">
        <f>Team!B13</f>
        <v>0</v>
      </c>
      <c r="AB13" s="11">
        <f t="shared" si="21"/>
        <v>0</v>
      </c>
      <c r="AD13" s="94">
        <f t="shared" si="2"/>
        <v>0</v>
      </c>
      <c r="AE13" s="94">
        <f t="shared" si="3"/>
        <v>0</v>
      </c>
      <c r="AF13" s="94">
        <f t="shared" si="4"/>
        <v>0</v>
      </c>
      <c r="AG13" s="94">
        <f t="shared" si="5"/>
        <v>0</v>
      </c>
      <c r="AH13" s="94">
        <f t="shared" si="6"/>
        <v>0</v>
      </c>
      <c r="AI13" s="94">
        <f t="shared" si="7"/>
        <v>0</v>
      </c>
      <c r="AJ13" s="94">
        <f t="shared" si="8"/>
        <v>0</v>
      </c>
      <c r="AK13" s="94">
        <f t="shared" si="9"/>
        <v>0</v>
      </c>
      <c r="AL13" s="94">
        <f t="shared" si="10"/>
        <v>0</v>
      </c>
      <c r="AM13" s="94">
        <f t="shared" si="11"/>
        <v>0</v>
      </c>
      <c r="AN13" s="94">
        <f t="shared" si="12"/>
        <v>0</v>
      </c>
      <c r="AO13" s="94">
        <f t="shared" si="13"/>
        <v>0</v>
      </c>
      <c r="AP13" s="94">
        <f t="shared" si="14"/>
        <v>0</v>
      </c>
      <c r="AQ13" s="94">
        <f t="shared" si="15"/>
        <v>0</v>
      </c>
      <c r="AR13" s="94">
        <f t="shared" si="16"/>
        <v>0</v>
      </c>
      <c r="AS13" s="94">
        <f t="shared" si="17"/>
        <v>0</v>
      </c>
      <c r="AU13" s="94">
        <f t="shared" si="18"/>
        <v>0</v>
      </c>
    </row>
    <row r="14" spans="1:47" x14ac:dyDescent="0.2">
      <c r="A14" s="54">
        <v>11</v>
      </c>
      <c r="B14" s="1"/>
      <c r="C14" s="55">
        <f t="shared" si="19"/>
        <v>0</v>
      </c>
      <c r="D14" s="2"/>
      <c r="E14" s="2"/>
      <c r="F14" s="56">
        <f t="shared" si="20"/>
        <v>0</v>
      </c>
      <c r="G14" s="95">
        <f t="shared" si="1"/>
        <v>0</v>
      </c>
      <c r="H14" s="50"/>
      <c r="I14" s="50"/>
      <c r="J14" s="50"/>
      <c r="K14" s="50"/>
      <c r="L14" s="50"/>
      <c r="M14" s="50"/>
      <c r="N14" s="50"/>
      <c r="O14" s="50"/>
      <c r="P14" s="50"/>
      <c r="Q14" s="50"/>
      <c r="R14" s="50"/>
      <c r="S14" s="50"/>
      <c r="T14" s="50"/>
      <c r="U14" s="50"/>
      <c r="V14" s="50"/>
      <c r="W14" s="50"/>
      <c r="Z14" s="48">
        <f>Team!A14</f>
        <v>11</v>
      </c>
      <c r="AA14" s="11">
        <f>Team!B14</f>
        <v>0</v>
      </c>
      <c r="AB14" s="11">
        <f t="shared" si="21"/>
        <v>0</v>
      </c>
      <c r="AD14" s="94">
        <f t="shared" si="2"/>
        <v>0</v>
      </c>
      <c r="AE14" s="94">
        <f t="shared" si="3"/>
        <v>0</v>
      </c>
      <c r="AF14" s="94">
        <f t="shared" si="4"/>
        <v>0</v>
      </c>
      <c r="AG14" s="94">
        <f t="shared" si="5"/>
        <v>0</v>
      </c>
      <c r="AH14" s="94">
        <f t="shared" si="6"/>
        <v>0</v>
      </c>
      <c r="AI14" s="94">
        <f t="shared" si="7"/>
        <v>0</v>
      </c>
      <c r="AJ14" s="94">
        <f t="shared" si="8"/>
        <v>0</v>
      </c>
      <c r="AK14" s="94">
        <f t="shared" si="9"/>
        <v>0</v>
      </c>
      <c r="AL14" s="94">
        <f t="shared" si="10"/>
        <v>0</v>
      </c>
      <c r="AM14" s="94">
        <f t="shared" si="11"/>
        <v>0</v>
      </c>
      <c r="AN14" s="94">
        <f t="shared" si="12"/>
        <v>0</v>
      </c>
      <c r="AO14" s="94">
        <f t="shared" si="13"/>
        <v>0</v>
      </c>
      <c r="AP14" s="94">
        <f t="shared" si="14"/>
        <v>0</v>
      </c>
      <c r="AQ14" s="94">
        <f t="shared" si="15"/>
        <v>0</v>
      </c>
      <c r="AR14" s="94">
        <f t="shared" si="16"/>
        <v>0</v>
      </c>
      <c r="AS14" s="94">
        <f t="shared" si="17"/>
        <v>0</v>
      </c>
      <c r="AU14" s="94">
        <f t="shared" si="18"/>
        <v>0</v>
      </c>
    </row>
    <row r="15" spans="1:47" x14ac:dyDescent="0.2">
      <c r="A15" s="54">
        <v>12</v>
      </c>
      <c r="B15" s="1"/>
      <c r="C15" s="55">
        <f t="shared" si="19"/>
        <v>0</v>
      </c>
      <c r="D15" s="2"/>
      <c r="E15" s="2"/>
      <c r="F15" s="56">
        <f t="shared" si="20"/>
        <v>0</v>
      </c>
      <c r="G15" s="95">
        <f t="shared" si="1"/>
        <v>0</v>
      </c>
      <c r="H15" s="50"/>
      <c r="I15" s="50"/>
      <c r="J15" s="50"/>
      <c r="K15" s="50"/>
      <c r="L15" s="50"/>
      <c r="M15" s="50"/>
      <c r="N15" s="50"/>
      <c r="O15" s="50"/>
      <c r="P15" s="50"/>
      <c r="Q15" s="50"/>
      <c r="R15" s="50"/>
      <c r="S15" s="50"/>
      <c r="T15" s="50"/>
      <c r="U15" s="50"/>
      <c r="V15" s="50"/>
      <c r="W15" s="50"/>
      <c r="Z15" s="48">
        <f>Team!A15</f>
        <v>12</v>
      </c>
      <c r="AA15" s="11">
        <f>Team!B15</f>
        <v>0</v>
      </c>
      <c r="AB15" s="11">
        <f t="shared" si="21"/>
        <v>0</v>
      </c>
      <c r="AD15" s="94">
        <f t="shared" si="2"/>
        <v>0</v>
      </c>
      <c r="AE15" s="94">
        <f t="shared" si="3"/>
        <v>0</v>
      </c>
      <c r="AF15" s="94">
        <f t="shared" si="4"/>
        <v>0</v>
      </c>
      <c r="AG15" s="94">
        <f t="shared" si="5"/>
        <v>0</v>
      </c>
      <c r="AH15" s="94">
        <f t="shared" si="6"/>
        <v>0</v>
      </c>
      <c r="AI15" s="94">
        <f t="shared" si="7"/>
        <v>0</v>
      </c>
      <c r="AJ15" s="94">
        <f t="shared" si="8"/>
        <v>0</v>
      </c>
      <c r="AK15" s="94">
        <f t="shared" si="9"/>
        <v>0</v>
      </c>
      <c r="AL15" s="94">
        <f t="shared" si="10"/>
        <v>0</v>
      </c>
      <c r="AM15" s="94">
        <f t="shared" si="11"/>
        <v>0</v>
      </c>
      <c r="AN15" s="94">
        <f t="shared" si="12"/>
        <v>0</v>
      </c>
      <c r="AO15" s="94">
        <f t="shared" si="13"/>
        <v>0</v>
      </c>
      <c r="AP15" s="94">
        <f t="shared" si="14"/>
        <v>0</v>
      </c>
      <c r="AQ15" s="94">
        <f t="shared" si="15"/>
        <v>0</v>
      </c>
      <c r="AR15" s="94">
        <f t="shared" si="16"/>
        <v>0</v>
      </c>
      <c r="AS15" s="94">
        <f t="shared" si="17"/>
        <v>0</v>
      </c>
      <c r="AU15" s="94">
        <f t="shared" si="18"/>
        <v>0</v>
      </c>
    </row>
    <row r="16" spans="1:47" x14ac:dyDescent="0.2">
      <c r="A16" s="54">
        <v>13</v>
      </c>
      <c r="B16" s="1"/>
      <c r="C16" s="55">
        <f t="shared" si="19"/>
        <v>0</v>
      </c>
      <c r="D16" s="2"/>
      <c r="E16" s="2"/>
      <c r="F16" s="56">
        <f t="shared" si="20"/>
        <v>0</v>
      </c>
      <c r="G16" s="95">
        <f t="shared" si="1"/>
        <v>0</v>
      </c>
      <c r="H16" s="50"/>
      <c r="I16" s="50"/>
      <c r="J16" s="50"/>
      <c r="K16" s="50"/>
      <c r="L16" s="50"/>
      <c r="M16" s="50"/>
      <c r="N16" s="50"/>
      <c r="O16" s="50"/>
      <c r="P16" s="50"/>
      <c r="Q16" s="50"/>
      <c r="R16" s="50"/>
      <c r="S16" s="50"/>
      <c r="T16" s="50"/>
      <c r="U16" s="50"/>
      <c r="V16" s="50"/>
      <c r="W16" s="50"/>
      <c r="Z16" s="48">
        <f>Team!A16</f>
        <v>13</v>
      </c>
      <c r="AA16" s="11">
        <f>Team!B16</f>
        <v>0</v>
      </c>
      <c r="AB16" s="11">
        <f t="shared" si="21"/>
        <v>0</v>
      </c>
      <c r="AD16" s="94">
        <f t="shared" si="2"/>
        <v>0</v>
      </c>
      <c r="AE16" s="94">
        <f t="shared" si="3"/>
        <v>0</v>
      </c>
      <c r="AF16" s="94">
        <f t="shared" si="4"/>
        <v>0</v>
      </c>
      <c r="AG16" s="94">
        <f t="shared" si="5"/>
        <v>0</v>
      </c>
      <c r="AH16" s="94">
        <f t="shared" si="6"/>
        <v>0</v>
      </c>
      <c r="AI16" s="94">
        <f t="shared" si="7"/>
        <v>0</v>
      </c>
      <c r="AJ16" s="94">
        <f t="shared" si="8"/>
        <v>0</v>
      </c>
      <c r="AK16" s="94">
        <f t="shared" si="9"/>
        <v>0</v>
      </c>
      <c r="AL16" s="94">
        <f t="shared" si="10"/>
        <v>0</v>
      </c>
      <c r="AM16" s="94">
        <f t="shared" si="11"/>
        <v>0</v>
      </c>
      <c r="AN16" s="94">
        <f t="shared" si="12"/>
        <v>0</v>
      </c>
      <c r="AO16" s="94">
        <f t="shared" si="13"/>
        <v>0</v>
      </c>
      <c r="AP16" s="94">
        <f t="shared" si="14"/>
        <v>0</v>
      </c>
      <c r="AQ16" s="94">
        <f t="shared" si="15"/>
        <v>0</v>
      </c>
      <c r="AR16" s="94">
        <f t="shared" si="16"/>
        <v>0</v>
      </c>
      <c r="AS16" s="94">
        <f t="shared" si="17"/>
        <v>0</v>
      </c>
      <c r="AU16" s="94">
        <f t="shared" si="18"/>
        <v>0</v>
      </c>
    </row>
    <row r="17" spans="1:47" x14ac:dyDescent="0.2">
      <c r="A17" s="54">
        <v>14</v>
      </c>
      <c r="B17" s="1"/>
      <c r="C17" s="55">
        <f t="shared" si="19"/>
        <v>0</v>
      </c>
      <c r="D17" s="2"/>
      <c r="E17" s="2"/>
      <c r="F17" s="56">
        <f t="shared" si="20"/>
        <v>0</v>
      </c>
      <c r="G17" s="95">
        <f t="shared" si="1"/>
        <v>0</v>
      </c>
      <c r="H17" s="50"/>
      <c r="I17" s="50"/>
      <c r="J17" s="50"/>
      <c r="K17" s="50"/>
      <c r="L17" s="50"/>
      <c r="M17" s="50"/>
      <c r="N17" s="50"/>
      <c r="O17" s="50"/>
      <c r="P17" s="50"/>
      <c r="Q17" s="50"/>
      <c r="R17" s="50"/>
      <c r="S17" s="50"/>
      <c r="T17" s="50"/>
      <c r="U17" s="50"/>
      <c r="V17" s="50"/>
      <c r="W17" s="50"/>
      <c r="Z17" s="48">
        <f>Team!A17</f>
        <v>14</v>
      </c>
      <c r="AA17" s="11">
        <f>Team!B17</f>
        <v>0</v>
      </c>
      <c r="AB17" s="11">
        <f t="shared" si="21"/>
        <v>0</v>
      </c>
      <c r="AD17" s="94">
        <f t="shared" si="2"/>
        <v>0</v>
      </c>
      <c r="AE17" s="94">
        <f t="shared" si="3"/>
        <v>0</v>
      </c>
      <c r="AF17" s="94">
        <f t="shared" si="4"/>
        <v>0</v>
      </c>
      <c r="AG17" s="94">
        <f t="shared" si="5"/>
        <v>0</v>
      </c>
      <c r="AH17" s="94">
        <f t="shared" si="6"/>
        <v>0</v>
      </c>
      <c r="AI17" s="94">
        <f t="shared" si="7"/>
        <v>0</v>
      </c>
      <c r="AJ17" s="94">
        <f t="shared" si="8"/>
        <v>0</v>
      </c>
      <c r="AK17" s="94">
        <f t="shared" si="9"/>
        <v>0</v>
      </c>
      <c r="AL17" s="94">
        <f t="shared" si="10"/>
        <v>0</v>
      </c>
      <c r="AM17" s="94">
        <f t="shared" si="11"/>
        <v>0</v>
      </c>
      <c r="AN17" s="94">
        <f t="shared" si="12"/>
        <v>0</v>
      </c>
      <c r="AO17" s="94">
        <f t="shared" si="13"/>
        <v>0</v>
      </c>
      <c r="AP17" s="94">
        <f t="shared" si="14"/>
        <v>0</v>
      </c>
      <c r="AQ17" s="94">
        <f t="shared" si="15"/>
        <v>0</v>
      </c>
      <c r="AR17" s="94">
        <f t="shared" si="16"/>
        <v>0</v>
      </c>
      <c r="AS17" s="94">
        <f t="shared" si="17"/>
        <v>0</v>
      </c>
      <c r="AU17" s="94">
        <f t="shared" si="18"/>
        <v>0</v>
      </c>
    </row>
    <row r="18" spans="1:47" x14ac:dyDescent="0.2">
      <c r="A18" s="54">
        <v>15</v>
      </c>
      <c r="B18" s="1"/>
      <c r="C18" s="55">
        <f t="shared" si="19"/>
        <v>0</v>
      </c>
      <c r="D18" s="2"/>
      <c r="E18" s="2"/>
      <c r="F18" s="56">
        <f t="shared" si="20"/>
        <v>0</v>
      </c>
      <c r="G18" s="95">
        <f t="shared" si="1"/>
        <v>0</v>
      </c>
      <c r="H18" s="50"/>
      <c r="I18" s="50"/>
      <c r="J18" s="50"/>
      <c r="K18" s="50"/>
      <c r="L18" s="50"/>
      <c r="M18" s="50"/>
      <c r="N18" s="50"/>
      <c r="O18" s="50"/>
      <c r="P18" s="50"/>
      <c r="Q18" s="50"/>
      <c r="R18" s="50"/>
      <c r="S18" s="50"/>
      <c r="T18" s="50"/>
      <c r="U18" s="50"/>
      <c r="V18" s="50"/>
      <c r="W18" s="50"/>
      <c r="Z18" s="48">
        <f>Team!A18</f>
        <v>15</v>
      </c>
      <c r="AA18" s="11">
        <f>Team!B18</f>
        <v>0</v>
      </c>
      <c r="AB18" s="11">
        <f t="shared" si="21"/>
        <v>0</v>
      </c>
      <c r="AD18" s="94">
        <f t="shared" si="2"/>
        <v>0</v>
      </c>
      <c r="AE18" s="94">
        <f t="shared" si="3"/>
        <v>0</v>
      </c>
      <c r="AF18" s="94">
        <f t="shared" si="4"/>
        <v>0</v>
      </c>
      <c r="AG18" s="94">
        <f t="shared" si="5"/>
        <v>0</v>
      </c>
      <c r="AH18" s="94">
        <f t="shared" si="6"/>
        <v>0</v>
      </c>
      <c r="AI18" s="94">
        <f t="shared" si="7"/>
        <v>0</v>
      </c>
      <c r="AJ18" s="94">
        <f t="shared" si="8"/>
        <v>0</v>
      </c>
      <c r="AK18" s="94">
        <f t="shared" si="9"/>
        <v>0</v>
      </c>
      <c r="AL18" s="94">
        <f t="shared" si="10"/>
        <v>0</v>
      </c>
      <c r="AM18" s="94">
        <f t="shared" si="11"/>
        <v>0</v>
      </c>
      <c r="AN18" s="94">
        <f t="shared" si="12"/>
        <v>0</v>
      </c>
      <c r="AO18" s="94">
        <f t="shared" si="13"/>
        <v>0</v>
      </c>
      <c r="AP18" s="94">
        <f t="shared" si="14"/>
        <v>0</v>
      </c>
      <c r="AQ18" s="94">
        <f t="shared" si="15"/>
        <v>0</v>
      </c>
      <c r="AR18" s="94">
        <f t="shared" si="16"/>
        <v>0</v>
      </c>
      <c r="AS18" s="94">
        <f t="shared" si="17"/>
        <v>0</v>
      </c>
      <c r="AU18" s="94">
        <f t="shared" si="18"/>
        <v>0</v>
      </c>
    </row>
    <row r="19" spans="1:47" x14ac:dyDescent="0.2">
      <c r="A19" s="54">
        <v>16</v>
      </c>
      <c r="B19" s="1"/>
      <c r="C19" s="55">
        <f t="shared" si="19"/>
        <v>0</v>
      </c>
      <c r="D19" s="2"/>
      <c r="E19" s="2"/>
      <c r="F19" s="56">
        <f t="shared" si="20"/>
        <v>0</v>
      </c>
      <c r="G19" s="95">
        <f t="shared" si="1"/>
        <v>0</v>
      </c>
      <c r="H19" s="50"/>
      <c r="I19" s="50"/>
      <c r="J19" s="50"/>
      <c r="K19" s="50"/>
      <c r="L19" s="50"/>
      <c r="M19" s="50"/>
      <c r="N19" s="50"/>
      <c r="O19" s="50"/>
      <c r="P19" s="50"/>
      <c r="Q19" s="50"/>
      <c r="R19" s="50"/>
      <c r="S19" s="50"/>
      <c r="T19" s="50"/>
      <c r="U19" s="50"/>
      <c r="V19" s="50"/>
      <c r="W19" s="50"/>
      <c r="Z19" s="48" t="str">
        <f>Team!A19</f>
        <v>O</v>
      </c>
      <c r="AA19" s="11" t="str">
        <f>Team!B19</f>
        <v>Other</v>
      </c>
      <c r="AB19" s="11">
        <f t="shared" si="21"/>
        <v>0</v>
      </c>
      <c r="AD19" s="94">
        <f t="shared" si="2"/>
        <v>0</v>
      </c>
      <c r="AE19" s="94">
        <f t="shared" si="3"/>
        <v>0</v>
      </c>
      <c r="AF19" s="94">
        <f t="shared" si="4"/>
        <v>0</v>
      </c>
      <c r="AG19" s="94">
        <f t="shared" si="5"/>
        <v>0</v>
      </c>
      <c r="AH19" s="94">
        <f t="shared" si="6"/>
        <v>0</v>
      </c>
      <c r="AI19" s="94">
        <f t="shared" si="7"/>
        <v>0</v>
      </c>
      <c r="AJ19" s="94">
        <f t="shared" si="8"/>
        <v>0</v>
      </c>
      <c r="AK19" s="94">
        <f t="shared" si="9"/>
        <v>0</v>
      </c>
      <c r="AL19" s="94">
        <f t="shared" si="10"/>
        <v>0</v>
      </c>
      <c r="AM19" s="94">
        <f t="shared" si="11"/>
        <v>0</v>
      </c>
      <c r="AN19" s="94">
        <f t="shared" si="12"/>
        <v>0</v>
      </c>
      <c r="AO19" s="94">
        <f t="shared" si="13"/>
        <v>0</v>
      </c>
      <c r="AP19" s="94">
        <f t="shared" si="14"/>
        <v>0</v>
      </c>
      <c r="AQ19" s="94">
        <f t="shared" si="15"/>
        <v>0</v>
      </c>
      <c r="AR19" s="94">
        <f t="shared" si="16"/>
        <v>0</v>
      </c>
      <c r="AS19" s="94">
        <f t="shared" si="17"/>
        <v>0</v>
      </c>
      <c r="AU19" s="94">
        <f t="shared" si="18"/>
        <v>0</v>
      </c>
    </row>
    <row r="20" spans="1:47" x14ac:dyDescent="0.2">
      <c r="A20" s="54">
        <v>17</v>
      </c>
      <c r="B20" s="1"/>
      <c r="C20" s="55">
        <f t="shared" si="19"/>
        <v>0</v>
      </c>
      <c r="D20" s="2"/>
      <c r="E20" s="2"/>
      <c r="F20" s="56">
        <f t="shared" si="20"/>
        <v>0</v>
      </c>
      <c r="G20" s="95">
        <f t="shared" si="1"/>
        <v>0</v>
      </c>
      <c r="H20" s="50"/>
      <c r="I20" s="50"/>
      <c r="J20" s="50"/>
      <c r="K20" s="50"/>
      <c r="L20" s="50"/>
      <c r="M20" s="50"/>
      <c r="N20" s="50"/>
      <c r="O20" s="50"/>
      <c r="P20" s="50"/>
      <c r="Q20" s="50"/>
      <c r="R20" s="50"/>
      <c r="S20" s="50"/>
      <c r="T20" s="50"/>
      <c r="U20" s="50"/>
      <c r="V20" s="50"/>
      <c r="W20" s="50"/>
      <c r="AD20" s="94">
        <f t="shared" si="2"/>
        <v>0</v>
      </c>
      <c r="AE20" s="94">
        <f t="shared" si="3"/>
        <v>0</v>
      </c>
      <c r="AF20" s="94">
        <f t="shared" si="4"/>
        <v>0</v>
      </c>
      <c r="AG20" s="94">
        <f t="shared" si="5"/>
        <v>0</v>
      </c>
      <c r="AH20" s="94">
        <f t="shared" si="6"/>
        <v>0</v>
      </c>
      <c r="AI20" s="94">
        <f t="shared" si="7"/>
        <v>0</v>
      </c>
      <c r="AJ20" s="94">
        <f t="shared" si="8"/>
        <v>0</v>
      </c>
      <c r="AK20" s="94">
        <f t="shared" si="9"/>
        <v>0</v>
      </c>
      <c r="AL20" s="94">
        <f t="shared" si="10"/>
        <v>0</v>
      </c>
      <c r="AM20" s="94">
        <f t="shared" si="11"/>
        <v>0</v>
      </c>
      <c r="AN20" s="94">
        <f t="shared" si="12"/>
        <v>0</v>
      </c>
      <c r="AO20" s="94">
        <f t="shared" si="13"/>
        <v>0</v>
      </c>
      <c r="AP20" s="94">
        <f t="shared" si="14"/>
        <v>0</v>
      </c>
      <c r="AQ20" s="94">
        <f t="shared" si="15"/>
        <v>0</v>
      </c>
      <c r="AR20" s="94">
        <f t="shared" si="16"/>
        <v>0</v>
      </c>
      <c r="AS20" s="94">
        <f t="shared" si="17"/>
        <v>0</v>
      </c>
      <c r="AU20" s="94">
        <f t="shared" si="18"/>
        <v>0</v>
      </c>
    </row>
    <row r="21" spans="1:47" x14ac:dyDescent="0.2">
      <c r="A21" s="54">
        <v>18</v>
      </c>
      <c r="B21" s="1"/>
      <c r="C21" s="55">
        <f t="shared" si="19"/>
        <v>0</v>
      </c>
      <c r="D21" s="2"/>
      <c r="E21" s="2"/>
      <c r="F21" s="56">
        <f t="shared" si="20"/>
        <v>0</v>
      </c>
      <c r="G21" s="95">
        <f t="shared" si="1"/>
        <v>0</v>
      </c>
      <c r="H21" s="50"/>
      <c r="I21" s="50"/>
      <c r="J21" s="50"/>
      <c r="K21" s="50"/>
      <c r="L21" s="50"/>
      <c r="M21" s="50"/>
      <c r="N21" s="50"/>
      <c r="O21" s="50"/>
      <c r="P21" s="50"/>
      <c r="Q21" s="50"/>
      <c r="R21" s="50"/>
      <c r="S21" s="50"/>
      <c r="T21" s="50"/>
      <c r="U21" s="50"/>
      <c r="V21" s="50"/>
      <c r="W21" s="50"/>
      <c r="AD21" s="94">
        <f t="shared" si="2"/>
        <v>0</v>
      </c>
      <c r="AE21" s="94">
        <f t="shared" si="3"/>
        <v>0</v>
      </c>
      <c r="AF21" s="94">
        <f t="shared" si="4"/>
        <v>0</v>
      </c>
      <c r="AG21" s="94">
        <f t="shared" si="5"/>
        <v>0</v>
      </c>
      <c r="AH21" s="94">
        <f t="shared" si="6"/>
        <v>0</v>
      </c>
      <c r="AI21" s="94">
        <f t="shared" si="7"/>
        <v>0</v>
      </c>
      <c r="AJ21" s="94">
        <f t="shared" si="8"/>
        <v>0</v>
      </c>
      <c r="AK21" s="94">
        <f t="shared" si="9"/>
        <v>0</v>
      </c>
      <c r="AL21" s="94">
        <f t="shared" si="10"/>
        <v>0</v>
      </c>
      <c r="AM21" s="94">
        <f t="shared" si="11"/>
        <v>0</v>
      </c>
      <c r="AN21" s="94">
        <f t="shared" si="12"/>
        <v>0</v>
      </c>
      <c r="AO21" s="94">
        <f t="shared" si="13"/>
        <v>0</v>
      </c>
      <c r="AP21" s="94">
        <f t="shared" si="14"/>
        <v>0</v>
      </c>
      <c r="AQ21" s="94">
        <f t="shared" si="15"/>
        <v>0</v>
      </c>
      <c r="AR21" s="94">
        <f t="shared" si="16"/>
        <v>0</v>
      </c>
      <c r="AS21" s="94">
        <f t="shared" si="17"/>
        <v>0</v>
      </c>
      <c r="AU21" s="94">
        <f t="shared" si="18"/>
        <v>0</v>
      </c>
    </row>
    <row r="22" spans="1:47" x14ac:dyDescent="0.2">
      <c r="A22" s="54">
        <v>19</v>
      </c>
      <c r="B22" s="1"/>
      <c r="C22" s="55">
        <f t="shared" si="19"/>
        <v>0</v>
      </c>
      <c r="D22" s="2"/>
      <c r="E22" s="2"/>
      <c r="F22" s="56">
        <f t="shared" si="20"/>
        <v>0</v>
      </c>
      <c r="G22" s="95">
        <f t="shared" si="1"/>
        <v>0</v>
      </c>
      <c r="H22" s="50"/>
      <c r="I22" s="50"/>
      <c r="J22" s="50"/>
      <c r="K22" s="50"/>
      <c r="L22" s="50"/>
      <c r="M22" s="50"/>
      <c r="N22" s="50"/>
      <c r="O22" s="50"/>
      <c r="P22" s="50"/>
      <c r="Q22" s="50"/>
      <c r="R22" s="50"/>
      <c r="S22" s="50"/>
      <c r="T22" s="50"/>
      <c r="U22" s="50"/>
      <c r="V22" s="50"/>
      <c r="W22" s="50"/>
      <c r="AD22" s="94">
        <f t="shared" si="2"/>
        <v>0</v>
      </c>
      <c r="AE22" s="94">
        <f t="shared" si="3"/>
        <v>0</v>
      </c>
      <c r="AF22" s="94">
        <f t="shared" si="4"/>
        <v>0</v>
      </c>
      <c r="AG22" s="94">
        <f t="shared" si="5"/>
        <v>0</v>
      </c>
      <c r="AH22" s="94">
        <f t="shared" si="6"/>
        <v>0</v>
      </c>
      <c r="AI22" s="94">
        <f t="shared" si="7"/>
        <v>0</v>
      </c>
      <c r="AJ22" s="94">
        <f t="shared" si="8"/>
        <v>0</v>
      </c>
      <c r="AK22" s="94">
        <f t="shared" si="9"/>
        <v>0</v>
      </c>
      <c r="AL22" s="94">
        <f t="shared" si="10"/>
        <v>0</v>
      </c>
      <c r="AM22" s="94">
        <f t="shared" si="11"/>
        <v>0</v>
      </c>
      <c r="AN22" s="94">
        <f t="shared" si="12"/>
        <v>0</v>
      </c>
      <c r="AO22" s="94">
        <f t="shared" si="13"/>
        <v>0</v>
      </c>
      <c r="AP22" s="94">
        <f t="shared" si="14"/>
        <v>0</v>
      </c>
      <c r="AQ22" s="94">
        <f t="shared" si="15"/>
        <v>0</v>
      </c>
      <c r="AR22" s="94">
        <f t="shared" si="16"/>
        <v>0</v>
      </c>
      <c r="AS22" s="94">
        <f t="shared" si="17"/>
        <v>0</v>
      </c>
      <c r="AU22" s="94">
        <f t="shared" si="18"/>
        <v>0</v>
      </c>
    </row>
    <row r="23" spans="1:47" x14ac:dyDescent="0.2">
      <c r="A23" s="54">
        <v>20</v>
      </c>
      <c r="B23" s="1"/>
      <c r="C23" s="55">
        <f t="shared" si="19"/>
        <v>0</v>
      </c>
      <c r="D23" s="2"/>
      <c r="E23" s="2"/>
      <c r="F23" s="56">
        <f t="shared" si="20"/>
        <v>0</v>
      </c>
      <c r="G23" s="95">
        <f t="shared" si="1"/>
        <v>0</v>
      </c>
      <c r="H23" s="50"/>
      <c r="I23" s="50"/>
      <c r="J23" s="50"/>
      <c r="K23" s="50"/>
      <c r="L23" s="50"/>
      <c r="M23" s="50"/>
      <c r="N23" s="50"/>
      <c r="O23" s="50"/>
      <c r="P23" s="50"/>
      <c r="Q23" s="50"/>
      <c r="R23" s="50"/>
      <c r="S23" s="50"/>
      <c r="T23" s="50"/>
      <c r="U23" s="50"/>
      <c r="V23" s="50"/>
      <c r="W23" s="50"/>
      <c r="AD23" s="94">
        <f t="shared" si="2"/>
        <v>0</v>
      </c>
      <c r="AE23" s="94">
        <f t="shared" si="3"/>
        <v>0</v>
      </c>
      <c r="AF23" s="94">
        <f t="shared" si="4"/>
        <v>0</v>
      </c>
      <c r="AG23" s="94">
        <f t="shared" si="5"/>
        <v>0</v>
      </c>
      <c r="AH23" s="94">
        <f t="shared" si="6"/>
        <v>0</v>
      </c>
      <c r="AI23" s="94">
        <f t="shared" si="7"/>
        <v>0</v>
      </c>
      <c r="AJ23" s="94">
        <f t="shared" si="8"/>
        <v>0</v>
      </c>
      <c r="AK23" s="94">
        <f t="shared" si="9"/>
        <v>0</v>
      </c>
      <c r="AL23" s="94">
        <f t="shared" si="10"/>
        <v>0</v>
      </c>
      <c r="AM23" s="94">
        <f t="shared" si="11"/>
        <v>0</v>
      </c>
      <c r="AN23" s="94">
        <f t="shared" si="12"/>
        <v>0</v>
      </c>
      <c r="AO23" s="94">
        <f t="shared" si="13"/>
        <v>0</v>
      </c>
      <c r="AP23" s="94">
        <f t="shared" si="14"/>
        <v>0</v>
      </c>
      <c r="AQ23" s="94">
        <f t="shared" si="15"/>
        <v>0</v>
      </c>
      <c r="AR23" s="94">
        <f t="shared" si="16"/>
        <v>0</v>
      </c>
      <c r="AS23" s="94">
        <f t="shared" si="17"/>
        <v>0</v>
      </c>
      <c r="AU23" s="94">
        <f t="shared" si="18"/>
        <v>0</v>
      </c>
    </row>
    <row r="24" spans="1:47" x14ac:dyDescent="0.2">
      <c r="A24" s="43"/>
      <c r="B24" s="43"/>
      <c r="C24" s="57">
        <f>SUM(C4:C23)</f>
        <v>0</v>
      </c>
      <c r="D24" s="43"/>
      <c r="E24" s="43"/>
      <c r="F24" s="57">
        <f>SUM(F4:F23)</f>
        <v>-44834</v>
      </c>
      <c r="G24" s="58">
        <f>SUM(G4:G23)</f>
        <v>0</v>
      </c>
      <c r="H24" s="59">
        <f t="shared" ref="H24:W24" si="22">SUM(H4:H23)</f>
        <v>0</v>
      </c>
      <c r="I24" s="59">
        <f t="shared" si="22"/>
        <v>0</v>
      </c>
      <c r="J24" s="59">
        <f t="shared" si="22"/>
        <v>0</v>
      </c>
      <c r="K24" s="59">
        <f t="shared" si="22"/>
        <v>0</v>
      </c>
      <c r="L24" s="59">
        <f t="shared" si="22"/>
        <v>0</v>
      </c>
      <c r="M24" s="59">
        <f t="shared" si="22"/>
        <v>0</v>
      </c>
      <c r="N24" s="59">
        <f t="shared" si="22"/>
        <v>0</v>
      </c>
      <c r="O24" s="59">
        <f t="shared" si="22"/>
        <v>0</v>
      </c>
      <c r="P24" s="59">
        <f t="shared" si="22"/>
        <v>0</v>
      </c>
      <c r="Q24" s="59">
        <f t="shared" si="22"/>
        <v>0</v>
      </c>
      <c r="R24" s="59">
        <f t="shared" si="22"/>
        <v>0</v>
      </c>
      <c r="S24" s="59">
        <f t="shared" si="22"/>
        <v>0</v>
      </c>
      <c r="T24" s="59">
        <f t="shared" si="22"/>
        <v>0</v>
      </c>
      <c r="U24" s="59">
        <f t="shared" ref="U24" si="23">SUM(U4:U23)</f>
        <v>0</v>
      </c>
      <c r="V24" s="59">
        <f t="shared" si="22"/>
        <v>0</v>
      </c>
      <c r="W24" s="59">
        <f t="shared" si="22"/>
        <v>0</v>
      </c>
    </row>
    <row r="25" spans="1:47" s="26" customFormat="1" x14ac:dyDescent="0.2">
      <c r="A25" s="82"/>
      <c r="B25" s="82"/>
      <c r="C25" s="83"/>
      <c r="D25" s="82"/>
      <c r="E25" s="82"/>
      <c r="F25" s="83"/>
      <c r="G25" s="84"/>
      <c r="H25" s="85"/>
      <c r="I25" s="85"/>
      <c r="J25" s="85"/>
      <c r="K25" s="85"/>
      <c r="L25" s="85"/>
      <c r="M25" s="85"/>
      <c r="N25" s="85"/>
      <c r="O25" s="85"/>
      <c r="P25" s="85"/>
      <c r="Q25" s="85"/>
      <c r="R25" s="85"/>
      <c r="S25" s="85"/>
      <c r="T25" s="85"/>
      <c r="U25" s="85"/>
      <c r="V25" s="85"/>
      <c r="W25" s="85"/>
      <c r="AD25" s="90"/>
      <c r="AE25" s="90"/>
      <c r="AF25" s="90"/>
      <c r="AG25" s="90"/>
      <c r="AH25" s="90"/>
      <c r="AI25" s="90"/>
      <c r="AJ25" s="90"/>
      <c r="AK25" s="90"/>
      <c r="AL25" s="90"/>
      <c r="AM25" s="90"/>
      <c r="AN25" s="90"/>
      <c r="AO25" s="90"/>
      <c r="AP25" s="90"/>
      <c r="AQ25" s="90"/>
      <c r="AR25" s="90"/>
      <c r="AS25" s="90"/>
      <c r="AT25" s="90"/>
      <c r="AU25" s="90"/>
    </row>
    <row r="26" spans="1:47" s="26" customFormat="1" x14ac:dyDescent="0.2">
      <c r="A26" s="82"/>
      <c r="B26" s="71" t="s">
        <v>75</v>
      </c>
      <c r="C26" s="83"/>
      <c r="D26" s="13" t="s">
        <v>7</v>
      </c>
      <c r="E26" s="86">
        <f>MIN(D4:D23)</f>
        <v>44834</v>
      </c>
      <c r="F26" s="83"/>
      <c r="G26" s="147" t="s">
        <v>79</v>
      </c>
      <c r="H26" s="148"/>
      <c r="I26" s="148"/>
      <c r="J26" s="148"/>
      <c r="K26" s="148"/>
      <c r="L26" s="148"/>
      <c r="M26" s="148"/>
      <c r="N26" s="148"/>
      <c r="O26" s="148"/>
      <c r="P26" s="148"/>
      <c r="Q26" s="148"/>
      <c r="R26" s="148"/>
      <c r="S26" s="148"/>
      <c r="T26" s="148"/>
      <c r="U26" s="148"/>
      <c r="V26" s="148"/>
      <c r="W26" s="85"/>
      <c r="AD26" s="90"/>
      <c r="AE26" s="90"/>
      <c r="AF26" s="90"/>
      <c r="AG26" s="90"/>
      <c r="AH26" s="90"/>
      <c r="AI26" s="90"/>
      <c r="AJ26" s="90"/>
      <c r="AK26" s="90"/>
      <c r="AL26" s="90"/>
      <c r="AM26" s="90"/>
      <c r="AN26" s="90"/>
      <c r="AO26" s="90"/>
      <c r="AP26" s="90"/>
      <c r="AQ26" s="90"/>
      <c r="AR26" s="90"/>
      <c r="AS26" s="90"/>
      <c r="AT26" s="90"/>
      <c r="AU26" s="90"/>
    </row>
    <row r="27" spans="1:47" s="26" customFormat="1" x14ac:dyDescent="0.2">
      <c r="A27" s="82"/>
      <c r="B27" s="136" t="s">
        <v>66</v>
      </c>
      <c r="C27" s="83"/>
      <c r="D27" s="13" t="s">
        <v>8</v>
      </c>
      <c r="E27" s="86">
        <f>MAX(E4:E23)</f>
        <v>0</v>
      </c>
      <c r="F27" s="83"/>
      <c r="G27" s="148"/>
      <c r="H27" s="148"/>
      <c r="I27" s="148"/>
      <c r="J27" s="148"/>
      <c r="K27" s="148"/>
      <c r="L27" s="148"/>
      <c r="M27" s="148"/>
      <c r="N27" s="148"/>
      <c r="O27" s="148"/>
      <c r="P27" s="148"/>
      <c r="Q27" s="148"/>
      <c r="R27" s="148"/>
      <c r="S27" s="148"/>
      <c r="T27" s="148"/>
      <c r="U27" s="148"/>
      <c r="V27" s="148"/>
      <c r="W27" s="85"/>
      <c r="AD27" s="90"/>
      <c r="AE27" s="90"/>
      <c r="AF27" s="90"/>
      <c r="AG27" s="90"/>
      <c r="AH27" s="90"/>
      <c r="AI27" s="90"/>
      <c r="AJ27" s="90"/>
      <c r="AK27" s="90"/>
      <c r="AL27" s="90"/>
      <c r="AM27" s="90"/>
      <c r="AN27" s="90"/>
      <c r="AO27" s="90"/>
      <c r="AP27" s="90"/>
      <c r="AQ27" s="90"/>
      <c r="AR27" s="90"/>
      <c r="AS27" s="90"/>
      <c r="AT27" s="90"/>
      <c r="AU27" s="90"/>
    </row>
    <row r="28" spans="1:47" s="26" customFormat="1" x14ac:dyDescent="0.2">
      <c r="A28" s="82"/>
      <c r="B28" s="137"/>
      <c r="C28" s="83"/>
      <c r="D28" s="13" t="s">
        <v>46</v>
      </c>
      <c r="E28" s="11">
        <f>IF(E27-E26&lt;0,0,E27-E26)</f>
        <v>0</v>
      </c>
      <c r="F28" s="83"/>
      <c r="G28" s="148"/>
      <c r="H28" s="148"/>
      <c r="I28" s="148"/>
      <c r="J28" s="148"/>
      <c r="K28" s="148"/>
      <c r="L28" s="148"/>
      <c r="M28" s="148"/>
      <c r="N28" s="148"/>
      <c r="O28" s="148"/>
      <c r="P28" s="148"/>
      <c r="Q28" s="148"/>
      <c r="R28" s="148"/>
      <c r="S28" s="148"/>
      <c r="T28" s="148"/>
      <c r="U28" s="148"/>
      <c r="V28" s="148"/>
      <c r="W28" s="85"/>
      <c r="AD28" s="90"/>
      <c r="AE28" s="90"/>
      <c r="AF28" s="90"/>
      <c r="AG28" s="90"/>
      <c r="AH28" s="90"/>
      <c r="AI28" s="90"/>
      <c r="AJ28" s="90"/>
      <c r="AK28" s="90"/>
      <c r="AL28" s="90"/>
      <c r="AM28" s="90"/>
      <c r="AN28" s="90"/>
      <c r="AO28" s="90"/>
      <c r="AP28" s="90"/>
      <c r="AQ28" s="90"/>
      <c r="AR28" s="90"/>
      <c r="AS28" s="90"/>
      <c r="AT28" s="90"/>
      <c r="AU28" s="90"/>
    </row>
    <row r="29" spans="1:47" s="26" customFormat="1" x14ac:dyDescent="0.2">
      <c r="A29" s="82"/>
      <c r="B29" s="137"/>
      <c r="C29" s="83"/>
      <c r="D29" s="82"/>
      <c r="E29" s="82"/>
      <c r="F29" s="83"/>
      <c r="G29" s="148"/>
      <c r="H29" s="148"/>
      <c r="I29" s="148"/>
      <c r="J29" s="148"/>
      <c r="K29" s="148"/>
      <c r="L29" s="148"/>
      <c r="M29" s="148"/>
      <c r="N29" s="148"/>
      <c r="O29" s="148"/>
      <c r="P29" s="148"/>
      <c r="Q29" s="148"/>
      <c r="R29" s="148"/>
      <c r="S29" s="148"/>
      <c r="T29" s="148"/>
      <c r="U29" s="148"/>
      <c r="V29" s="148"/>
      <c r="W29" s="85"/>
      <c r="AD29" s="90"/>
      <c r="AE29" s="90"/>
      <c r="AF29" s="90"/>
      <c r="AG29" s="90"/>
      <c r="AH29" s="90"/>
      <c r="AI29" s="90"/>
      <c r="AJ29" s="90"/>
      <c r="AK29" s="90"/>
      <c r="AL29" s="90"/>
      <c r="AM29" s="90"/>
      <c r="AN29" s="90"/>
      <c r="AO29" s="90"/>
      <c r="AP29" s="90"/>
      <c r="AQ29" s="90"/>
      <c r="AR29" s="90"/>
      <c r="AS29" s="90"/>
      <c r="AT29" s="90"/>
      <c r="AU29" s="90"/>
    </row>
    <row r="30" spans="1:47" s="26" customFormat="1" x14ac:dyDescent="0.2">
      <c r="A30" s="82"/>
      <c r="B30" s="138"/>
      <c r="C30" s="83"/>
      <c r="D30" s="82"/>
      <c r="E30" s="82"/>
      <c r="F30" s="83"/>
      <c r="G30" s="148"/>
      <c r="H30" s="148"/>
      <c r="I30" s="148"/>
      <c r="J30" s="148"/>
      <c r="K30" s="148"/>
      <c r="L30" s="148"/>
      <c r="M30" s="148"/>
      <c r="N30" s="148"/>
      <c r="O30" s="148"/>
      <c r="P30" s="148"/>
      <c r="Q30" s="148"/>
      <c r="R30" s="148"/>
      <c r="S30" s="148"/>
      <c r="T30" s="148"/>
      <c r="U30" s="148"/>
      <c r="V30" s="148"/>
      <c r="W30" s="85"/>
      <c r="AD30" s="90"/>
      <c r="AE30" s="90"/>
      <c r="AF30" s="90"/>
      <c r="AG30" s="90"/>
      <c r="AH30" s="90"/>
      <c r="AI30" s="90"/>
      <c r="AJ30" s="90"/>
      <c r="AK30" s="90"/>
      <c r="AL30" s="90"/>
      <c r="AM30" s="90"/>
      <c r="AN30" s="90"/>
      <c r="AO30" s="90"/>
      <c r="AP30" s="90"/>
      <c r="AQ30" s="90"/>
      <c r="AR30" s="90"/>
      <c r="AS30" s="90"/>
      <c r="AT30" s="90"/>
      <c r="AU30" s="90"/>
    </row>
    <row r="33" spans="2:4" x14ac:dyDescent="0.2">
      <c r="B33" s="9" t="s">
        <v>83</v>
      </c>
      <c r="D33" s="60"/>
    </row>
  </sheetData>
  <sheetProtection algorithmName="SHA-512" hashValue="CIh8rzyPNpBL8SA7Tr1VUak9n54ZIl3hnAyXPw0aZ4Nw8bnsEfndIgsuinSgMl/xxjU0y5zVRv7H5hCGXuqvLQ==" saltValue="fphhRuezFv3QS7mf+kIadQ==" spinCount="100000" sheet="1" objects="1" scenarios="1"/>
  <mergeCells count="7">
    <mergeCell ref="AA3:AB3"/>
    <mergeCell ref="B27:B30"/>
    <mergeCell ref="G26:V30"/>
    <mergeCell ref="A1:G1"/>
    <mergeCell ref="H2:W2"/>
    <mergeCell ref="A2:D2"/>
    <mergeCell ref="E2:G2"/>
  </mergeCells>
  <dataValidations xWindow="319" yWindow="645" count="3">
    <dataValidation type="date" allowBlank="1" showInputMessage="1" showErrorMessage="1" error="Incorrect date or date format" prompt="Date format yyyy/mm/dd" sqref="E4:E23 D5:D23" xr:uid="{00000000-0002-0000-0300-000000000000}">
      <formula1>42736</formula1>
      <formula2>47848</formula2>
    </dataValidation>
    <dataValidation type="whole" allowBlank="1" showInputMessage="1" showErrorMessage="1" error="Whole numbers only" prompt="Whole numbers only" sqref="G4:G23" xr:uid="{00000000-0002-0000-0300-000001000000}">
      <formula1>0</formula1>
      <formula2>100000000</formula2>
    </dataValidation>
    <dataValidation type="whole" allowBlank="1" showInputMessage="1" showErrorMessage="1" error="Out of range" prompt="Range: 0 - 999" sqref="H4:W23" xr:uid="{00000000-0002-0000-0300-000002000000}">
      <formula1>0</formula1>
      <formula2>999</formula2>
    </dataValidation>
  </dataValidations>
  <pageMargins left="0.59055118110236227" right="0.59055118110236227" top="0.74803149606299213" bottom="0.74803149606299213" header="0.31496062992125984" footer="0.31496062992125984"/>
  <pageSetup paperSize="9" orientation="landscape" r:id="rId1"/>
  <headerFooter>
    <oddFooter>&amp;L&amp;F&amp;C&amp;A&amp;R&amp;N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37"/>
  <sheetViews>
    <sheetView topLeftCell="A4" zoomScaleNormal="100" zoomScaleSheetLayoutView="100" workbookViewId="0">
      <selection activeCell="G14" sqref="G14"/>
    </sheetView>
  </sheetViews>
  <sheetFormatPr defaultRowHeight="12" x14ac:dyDescent="0.2"/>
  <cols>
    <col min="1" max="1" width="4.1640625" style="43" customWidth="1"/>
    <col min="2" max="2" width="69.5" style="43" customWidth="1"/>
    <col min="3" max="3" width="19.1640625" style="43" customWidth="1"/>
    <col min="4" max="16384" width="9.33203125" style="43"/>
  </cols>
  <sheetData>
    <row r="1" spans="1:3" x14ac:dyDescent="0.2">
      <c r="A1" s="146" t="s">
        <v>41</v>
      </c>
      <c r="B1" s="146"/>
      <c r="C1" s="146"/>
    </row>
    <row r="2" spans="1:3" x14ac:dyDescent="0.2">
      <c r="A2" s="150" t="str">
        <f>"Bidder Name: "&amp;'Bid Summary'!D12</f>
        <v xml:space="preserve">Bidder Name: </v>
      </c>
      <c r="B2" s="150"/>
      <c r="C2" s="150"/>
    </row>
    <row r="3" spans="1:3" x14ac:dyDescent="0.2">
      <c r="A3" s="150" t="str">
        <f>"Bid Ref: "&amp;'Bid Summary'!D7</f>
        <v>Bid Ref: DPME 11/2022-23</v>
      </c>
      <c r="B3" s="150"/>
      <c r="C3" s="150"/>
    </row>
    <row r="4" spans="1:3" x14ac:dyDescent="0.2">
      <c r="A4" s="61" t="s">
        <v>6</v>
      </c>
      <c r="B4" s="62" t="s">
        <v>5</v>
      </c>
      <c r="C4" s="61" t="s">
        <v>31</v>
      </c>
    </row>
    <row r="6" spans="1:3" s="44" customFormat="1" ht="12" customHeight="1" x14ac:dyDescent="0.2">
      <c r="A6" s="152" t="s">
        <v>37</v>
      </c>
      <c r="B6" s="153"/>
      <c r="C6" s="63">
        <f>SUM(C7:C12)</f>
        <v>0</v>
      </c>
    </row>
    <row r="7" spans="1:3" ht="12" customHeight="1" x14ac:dyDescent="0.2">
      <c r="A7" s="19">
        <v>1</v>
      </c>
      <c r="B7" s="6" t="s">
        <v>92</v>
      </c>
      <c r="C7" s="64">
        <f>Deliverables!G24</f>
        <v>0</v>
      </c>
    </row>
    <row r="8" spans="1:3" ht="12" customHeight="1" x14ac:dyDescent="0.2">
      <c r="A8" s="19">
        <v>2</v>
      </c>
      <c r="B8" s="6" t="s">
        <v>33</v>
      </c>
      <c r="C8" s="5"/>
    </row>
    <row r="9" spans="1:3" ht="12" customHeight="1" x14ac:dyDescent="0.2">
      <c r="A9" s="19">
        <v>3</v>
      </c>
      <c r="B9" s="6" t="s">
        <v>34</v>
      </c>
      <c r="C9" s="5"/>
    </row>
    <row r="10" spans="1:3" ht="12" customHeight="1" x14ac:dyDescent="0.2">
      <c r="A10" s="19">
        <v>4</v>
      </c>
      <c r="B10" s="6" t="s">
        <v>40</v>
      </c>
      <c r="C10" s="5"/>
    </row>
    <row r="11" spans="1:3" ht="12" customHeight="1" x14ac:dyDescent="0.2">
      <c r="A11" s="19">
        <v>5</v>
      </c>
      <c r="B11" s="1" t="s">
        <v>20</v>
      </c>
      <c r="C11" s="5"/>
    </row>
    <row r="12" spans="1:3" ht="12" customHeight="1" x14ac:dyDescent="0.2">
      <c r="A12" s="19">
        <v>6</v>
      </c>
      <c r="B12" s="1" t="s">
        <v>20</v>
      </c>
      <c r="C12" s="5"/>
    </row>
    <row r="13" spans="1:3" ht="12" customHeight="1" x14ac:dyDescent="0.2">
      <c r="C13" s="65"/>
    </row>
    <row r="14" spans="1:3" s="44" customFormat="1" ht="12" customHeight="1" x14ac:dyDescent="0.2">
      <c r="A14" s="152" t="s">
        <v>38</v>
      </c>
      <c r="B14" s="153"/>
      <c r="C14" s="63">
        <f>SUM(C15:C29)</f>
        <v>0</v>
      </c>
    </row>
    <row r="15" spans="1:3" ht="12" customHeight="1" x14ac:dyDescent="0.2">
      <c r="A15" s="19">
        <v>1</v>
      </c>
      <c r="B15" s="1"/>
      <c r="C15" s="5"/>
    </row>
    <row r="16" spans="1:3" ht="12" customHeight="1" x14ac:dyDescent="0.2">
      <c r="A16" s="19">
        <v>2</v>
      </c>
      <c r="B16" s="1"/>
      <c r="C16" s="5"/>
    </row>
    <row r="17" spans="1:3" ht="12" customHeight="1" x14ac:dyDescent="0.2">
      <c r="A17" s="19">
        <v>3</v>
      </c>
      <c r="B17" s="1"/>
      <c r="C17" s="5"/>
    </row>
    <row r="18" spans="1:3" ht="12" customHeight="1" x14ac:dyDescent="0.2">
      <c r="A18" s="19">
        <v>4</v>
      </c>
      <c r="B18" s="1"/>
      <c r="C18" s="5"/>
    </row>
    <row r="19" spans="1:3" ht="12" customHeight="1" x14ac:dyDescent="0.2">
      <c r="A19" s="19">
        <v>5</v>
      </c>
      <c r="B19" s="1"/>
      <c r="C19" s="5"/>
    </row>
    <row r="20" spans="1:3" ht="12" customHeight="1" x14ac:dyDescent="0.2">
      <c r="A20" s="19">
        <v>6</v>
      </c>
      <c r="B20" s="1"/>
      <c r="C20" s="5"/>
    </row>
    <row r="21" spans="1:3" ht="12" customHeight="1" x14ac:dyDescent="0.2">
      <c r="A21" s="19">
        <v>7</v>
      </c>
      <c r="B21" s="1"/>
      <c r="C21" s="5"/>
    </row>
    <row r="22" spans="1:3" ht="12" customHeight="1" x14ac:dyDescent="0.2">
      <c r="A22" s="19">
        <v>8</v>
      </c>
      <c r="B22" s="1"/>
      <c r="C22" s="5"/>
    </row>
    <row r="23" spans="1:3" ht="12" customHeight="1" x14ac:dyDescent="0.2">
      <c r="A23" s="19">
        <v>9</v>
      </c>
      <c r="B23" s="1"/>
      <c r="C23" s="5"/>
    </row>
    <row r="24" spans="1:3" ht="12" customHeight="1" x14ac:dyDescent="0.2">
      <c r="A24" s="19">
        <v>10</v>
      </c>
      <c r="B24" s="1"/>
      <c r="C24" s="5"/>
    </row>
    <row r="25" spans="1:3" ht="12" customHeight="1" x14ac:dyDescent="0.2">
      <c r="A25" s="19">
        <v>11</v>
      </c>
      <c r="B25" s="1"/>
      <c r="C25" s="5"/>
    </row>
    <row r="26" spans="1:3" ht="12" customHeight="1" x14ac:dyDescent="0.2">
      <c r="A26" s="19">
        <v>12</v>
      </c>
      <c r="B26" s="1"/>
      <c r="C26" s="5"/>
    </row>
    <row r="27" spans="1:3" ht="12" customHeight="1" x14ac:dyDescent="0.2">
      <c r="A27" s="19">
        <v>13</v>
      </c>
      <c r="B27" s="1"/>
      <c r="C27" s="5"/>
    </row>
    <row r="28" spans="1:3" ht="12" customHeight="1" x14ac:dyDescent="0.2">
      <c r="A28" s="19">
        <v>14</v>
      </c>
      <c r="B28" s="1"/>
      <c r="C28" s="5"/>
    </row>
    <row r="29" spans="1:3" ht="12" customHeight="1" x14ac:dyDescent="0.2">
      <c r="A29" s="19">
        <v>15</v>
      </c>
      <c r="B29" s="1"/>
      <c r="C29" s="5"/>
    </row>
    <row r="31" spans="1:3" ht="71.25" customHeight="1" x14ac:dyDescent="0.2">
      <c r="A31" s="151" t="s">
        <v>39</v>
      </c>
      <c r="B31" s="151"/>
      <c r="C31" s="70">
        <f>C6+C14</f>
        <v>0</v>
      </c>
    </row>
    <row r="33" spans="3:3" x14ac:dyDescent="0.2">
      <c r="C33" s="71" t="s">
        <v>75</v>
      </c>
    </row>
    <row r="34" spans="3:3" x14ac:dyDescent="0.2">
      <c r="C34" s="136" t="s">
        <v>66</v>
      </c>
    </row>
    <row r="35" spans="3:3" x14ac:dyDescent="0.2">
      <c r="C35" s="137"/>
    </row>
    <row r="36" spans="3:3" x14ac:dyDescent="0.2">
      <c r="C36" s="137"/>
    </row>
    <row r="37" spans="3:3" x14ac:dyDescent="0.2">
      <c r="C37" s="138"/>
    </row>
  </sheetData>
  <sheetProtection algorithmName="SHA-512" hashValue="Pym7Dx8nkc94c/LWClWofPEQp5t9xKY7FSgULIjOyKU3zm5cMU0jZXH+bqVd0wTeVu0tiFOhDIWLNb7NbawOpw==" saltValue="hiNvQNkesHhH96i5vjK7LA==" spinCount="100000" sheet="1" objects="1" scenarios="1"/>
  <mergeCells count="7">
    <mergeCell ref="A1:C1"/>
    <mergeCell ref="A2:C2"/>
    <mergeCell ref="C34:C37"/>
    <mergeCell ref="A3:C3"/>
    <mergeCell ref="A31:B31"/>
    <mergeCell ref="A6:B6"/>
    <mergeCell ref="A14:B14"/>
  </mergeCells>
  <dataValidations xWindow="560" yWindow="448" count="2">
    <dataValidation type="whole" allowBlank="1" showInputMessage="1" showErrorMessage="1" sqref="C29" xr:uid="{00000000-0002-0000-0400-000000000000}">
      <formula1>0</formula1>
      <formula2>100000000</formula2>
    </dataValidation>
    <dataValidation type="whole" allowBlank="1" showInputMessage="1" showErrorMessage="1" prompt="Whole numbers only" sqref="C8:C12 C15:C28" xr:uid="{00000000-0002-0000-0400-000001000000}">
      <formula1>0</formula1>
      <formula2>100000000</formula2>
    </dataValidation>
  </dataValidations>
  <pageMargins left="0.78740157480314965" right="0.78740157480314965" top="0.74803149606299213" bottom="0.74803149606299213" header="0.31496062992125984" footer="0.31496062992125984"/>
  <pageSetup paperSize="9" orientation="portrait" r:id="rId1"/>
  <headerFooter>
    <oddFooter>&amp;L&amp;F&amp;C&amp;A&amp;R&amp;N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26E3DBFE2C24589E645A2080D5342" ma:contentTypeVersion="3" ma:contentTypeDescription="Create a new document." ma:contentTypeScope="" ma:versionID="cd052b287866986534ada286da86e83d">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e338f64b1fa2ef60ee0ff91374bb0ac8"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Heading"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aa0e0f4-f263-427a-80da-7f3591d32fb2">ZKQJ7CNJYW2Z-20-351</_dlc_DocId>
    <Heading xmlns="e925e563-aa8d-4721-806a-eee397b052e4" xsi:nil="true"/>
    <Rank xmlns="e925e563-aa8d-4721-806a-eee397b052e4" xsi:nil="true"/>
    <_dlc_DocIdUrl xmlns="baa0e0f4-f263-427a-80da-7f3591d32fb2">
      <Url>https://www.dpme.gov.za/advertisements/_layouts/15/DocIdRedir.aspx?ID=ZKQJ7CNJYW2Z-20-351</Url>
      <Description>ZKQJ7CNJYW2Z-20-351</Description>
    </_dlc_DocIdUrl>
  </documentManagement>
</p:properties>
</file>

<file path=customXml/itemProps1.xml><?xml version="1.0" encoding="utf-8"?>
<ds:datastoreItem xmlns:ds="http://schemas.openxmlformats.org/officeDocument/2006/customXml" ds:itemID="{CFD7A0BB-64CD-4446-8EC1-7DFC91A43C39}"/>
</file>

<file path=customXml/itemProps2.xml><?xml version="1.0" encoding="utf-8"?>
<ds:datastoreItem xmlns:ds="http://schemas.openxmlformats.org/officeDocument/2006/customXml" ds:itemID="{4AF886D4-FA03-4FB4-9D48-A1522C3280E2}"/>
</file>

<file path=customXml/itemProps3.xml><?xml version="1.0" encoding="utf-8"?>
<ds:datastoreItem xmlns:ds="http://schemas.openxmlformats.org/officeDocument/2006/customXml" ds:itemID="{F480EA4E-7ED7-4477-805C-484BDBB41268}"/>
</file>

<file path=customXml/itemProps4.xml><?xml version="1.0" encoding="utf-8"?>
<ds:datastoreItem xmlns:ds="http://schemas.openxmlformats.org/officeDocument/2006/customXml" ds:itemID="{A6516E5A-5928-4A55-B395-60F58B974D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Bid Summary</vt:lpstr>
      <vt:lpstr>Team</vt:lpstr>
      <vt:lpstr>Experience</vt:lpstr>
      <vt:lpstr>Deliverables</vt:lpstr>
      <vt:lpstr>Costing</vt:lpstr>
      <vt:lpstr>'Bid Summary'!Print_Area</vt:lpstr>
      <vt:lpstr>Costing!Print_Area</vt:lpstr>
      <vt:lpstr>Deliverables!Print_Area</vt:lpstr>
      <vt:lpstr>Experience!Print_Area</vt:lpstr>
      <vt:lpstr>Team!Print_Area</vt:lpstr>
      <vt:lpstr>Costing!Print_Titles</vt:lpstr>
      <vt:lpstr>Deliverables!Print_Titles</vt:lpstr>
      <vt:lpstr>Experience!Print_Titles</vt:lpstr>
      <vt:lpstr>Team!Print_Titles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 Pretorius</dc:creator>
  <cp:lastModifiedBy>Marthinus Prinsloo</cp:lastModifiedBy>
  <cp:lastPrinted>2022-08-23T06:45:38Z</cp:lastPrinted>
  <dcterms:created xsi:type="dcterms:W3CDTF">2017-10-03T07:01:25Z</dcterms:created>
  <dcterms:modified xsi:type="dcterms:W3CDTF">2022-09-02T11:48:04Z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cd60472f-761a-4a66-ace2-83470861ce05</vt:lpwstr>
  </property>
  <property fmtid="{D5CDD505-2E9C-101B-9397-08002B2CF9AE}" pid="3" name="ContentTypeId">
    <vt:lpwstr>0x0101007AC26E3DBFE2C24589E645A2080D5342</vt:lpwstr>
  </property>
</Properties>
</file>